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8792" windowHeight="12276" firstSheet="3" activeTab="5"/>
  </bookViews>
  <sheets>
    <sheet name="INTRODUKSJON" sheetId="1" r:id="rId1"/>
    <sheet name="Kvalitsklasser" sheetId="2" r:id="rId2"/>
    <sheet name="Innsjø" sheetId="3" r:id="rId3"/>
    <sheet name="Fjell" sheetId="4" r:id="rId4"/>
    <sheet name="Løsmasser" sheetId="5" r:id="rId5"/>
    <sheet name="Vannbehandling" sheetId="6" r:id="rId6"/>
    <sheet name="Tabeller" sheetId="7" r:id="rId7"/>
  </sheets>
  <definedNames>
    <definedName name="OLE_LINK31" localSheetId="5">'Vannbehandling'!#REF!</definedName>
    <definedName name="OLE_LINK32" localSheetId="5">'Vannbehandling'!#REF!</definedName>
    <definedName name="OLE_LINK5" localSheetId="1">'Kvalitsklasser'!$G$32</definedName>
    <definedName name="OLE_LINK9" localSheetId="1">'Kvalitsklasser'!#REF!</definedName>
  </definedNames>
  <calcPr fullCalcOnLoad="1"/>
</workbook>
</file>

<file path=xl/sharedStrings.xml><?xml version="1.0" encoding="utf-8"?>
<sst xmlns="http://schemas.openxmlformats.org/spreadsheetml/2006/main" count="391" uniqueCount="173">
  <si>
    <t>Klasse</t>
  </si>
  <si>
    <t>Bakterier</t>
  </si>
  <si>
    <t>Virus</t>
  </si>
  <si>
    <t>Parasitter</t>
  </si>
  <si>
    <t>Før tiltak</t>
  </si>
  <si>
    <t>Effekt av tiltak i nedbørfeltet</t>
  </si>
  <si>
    <t>Sanering av alle avløpsutslipp direkte til kilden og til bekker og elver som leder direkte til kilden</t>
  </si>
  <si>
    <t>Restriksjoner på aktivitet i vannkilde og nedslagsfelt</t>
  </si>
  <si>
    <t>Innføre forbud (evt. restriksjoner) mot bruk av vannkilden til båtsport, bading og annen rekreasjon</t>
  </si>
  <si>
    <t>Innføre forbud (evt. restriksjoner) mot ferdsel på vannkilden</t>
  </si>
  <si>
    <t>Reduksjon av forurensnings tilførsel til kilden</t>
  </si>
  <si>
    <t>Tiltak knyttet til inntak</t>
  </si>
  <si>
    <t>Senking av råvannsinntak til et dyp som sikrer at sprangsjiktet ikke når ned til inntaket bortsett fra i sirkulasjonsperiodene</t>
  </si>
  <si>
    <t xml:space="preserve">Flytting av råvannsinntak slik at det kan dokumenteres gjennom hydrauliske studier at tilførsler av avløpsvann og avføring fra beitedyr via elver og bekker påvirker inntaket i ubetydelig grad  </t>
  </si>
  <si>
    <t xml:space="preserve">Innføre forbud (evet restriksjoner) på ferdsel i nærheten av inntak </t>
  </si>
  <si>
    <t>SUM ALLE TILTAK</t>
  </si>
  <si>
    <t>Effekt av tiltak</t>
  </si>
  <si>
    <t>Det anvendes i praksis en maksimal log-kreditt for sum tiltak</t>
  </si>
  <si>
    <t>Samlet Log-verdi for vannforsyningssystemet vil iflg. modellen være:</t>
  </si>
  <si>
    <t>Beregninger:</t>
  </si>
  <si>
    <t>Rense-anlegget må da gi en log-kredit på</t>
  </si>
  <si>
    <t>Sone 0</t>
  </si>
  <si>
    <t>Brønnsonen</t>
  </si>
  <si>
    <t>Sone 1</t>
  </si>
  <si>
    <t>Det nære tilsigsområdet</t>
  </si>
  <si>
    <t>Innføre forbud mot alle former for kloakkutslipp til grunnen, herunder bruk av infiltrasjonsanlegg, spredning av kloakkslam etc.</t>
  </si>
  <si>
    <t xml:space="preserve">Innføre forbud mot alle former for jordbruksdrift i sonen, herunder grasproduksjon, gjødsling, bruk av plantevernmidler og bruk av sonen (eller deler av denne) som beitemark for husdyr </t>
  </si>
  <si>
    <t>Innføre forbud mot nybygg og andre potensielt forurensende aktiviteter i nedslagsfeltet, herunder alle former for deponier</t>
  </si>
  <si>
    <t>Sone 2</t>
  </si>
  <si>
    <t>Det fjerne tilsigsområdet</t>
  </si>
  <si>
    <t>Innføre forbud mot alle former for jordbruksdrift i sonen, herunder grasproduksjon, gjødsling, bruk av plantevernmidler og bruk av sonen (eller deler av denne) som beitemark for husdyr</t>
  </si>
  <si>
    <t>Inngjerding og avlåsing av brønnsonen (dersom dette ikke allerede er gjort)</t>
  </si>
  <si>
    <t>Effekt av tiltak i influensområdet</t>
  </si>
  <si>
    <t>Bakterier (b)</t>
  </si>
  <si>
    <t>Parasitter (p)</t>
  </si>
  <si>
    <t>Virus 
(v)</t>
  </si>
  <si>
    <t xml:space="preserve">Modell for beregning av hygieniske barrierer for å oppnå optimal desinfeksjon </t>
  </si>
  <si>
    <t>Basert på Norvar rapport 147/2006 med senere tillegg og veiledning (GDP)</t>
  </si>
  <si>
    <t>Flytskjema for bestemmelse av kvalitetsnivå for vannkilden</t>
  </si>
  <si>
    <t>Antall personer tilknyttet</t>
  </si>
  <si>
    <t>1A</t>
  </si>
  <si>
    <t>1B</t>
  </si>
  <si>
    <t>1Ca</t>
  </si>
  <si>
    <t>1Cb</t>
  </si>
  <si>
    <t>1Cc</t>
  </si>
  <si>
    <t>1Da</t>
  </si>
  <si>
    <t>1Db</t>
  </si>
  <si>
    <t>1Dc</t>
  </si>
  <si>
    <t>2A</t>
  </si>
  <si>
    <t>2B</t>
  </si>
  <si>
    <t>2Ca</t>
  </si>
  <si>
    <t>2Cb</t>
  </si>
  <si>
    <t>2Cc</t>
  </si>
  <si>
    <t>2Da</t>
  </si>
  <si>
    <t>2Db</t>
  </si>
  <si>
    <t>2Dc</t>
  </si>
  <si>
    <t>3A</t>
  </si>
  <si>
    <t>3B</t>
  </si>
  <si>
    <t>3Ca</t>
  </si>
  <si>
    <t>3Cb</t>
  </si>
  <si>
    <t>3Cc</t>
  </si>
  <si>
    <t>3Da</t>
  </si>
  <si>
    <t>3Db</t>
  </si>
  <si>
    <t>3Dc</t>
  </si>
  <si>
    <t>&lt;1000</t>
  </si>
  <si>
    <t>1000-10.000</t>
  </si>
  <si>
    <t>&gt;10.000</t>
  </si>
  <si>
    <t>Første trinn er å angi hvilken klasse vannforsyningssystemet tilhører basert på</t>
  </si>
  <si>
    <t>råvannskvaliteten og størrelsen på vannverket etter tabellen nedenfor.</t>
  </si>
  <si>
    <t>For lettere å kunne skille mellom de enkelte vannverkstørrelsene er det i denne sammenheng satt et tall foran selve vannkvalitetsklassen. Dette tallet MÅ tas med i denne modellen.</t>
  </si>
  <si>
    <t>Vannforsyningssystemet er i klasse:</t>
  </si>
  <si>
    <t>Vannforsyningssystem basert på grunnvann i fjell</t>
  </si>
  <si>
    <t>Vannforsyningssystem basert på innsjø, elv eller bekk</t>
  </si>
  <si>
    <t>Vannforsyningssystem basert på grunnvann i løsmasser</t>
  </si>
  <si>
    <t>Vannbehandlingsanlegg</t>
  </si>
  <si>
    <t>Langsomsandfiltrering (filterhastighet &lt; 0,5 m/h)</t>
  </si>
  <si>
    <r>
      <t xml:space="preserve">Hurtigsandfiltrering uten koagulering (filterhastighet &lt; 7,5 m/h. </t>
    </r>
    <r>
      <rPr>
        <i/>
        <sz val="8"/>
        <rFont val="Arial"/>
        <family val="2"/>
      </rPr>
      <t>(Gjelder også biofiltre, ionebyttefiltre og marmorfiltre).</t>
    </r>
  </si>
  <si>
    <r>
      <t xml:space="preserve">Membran (MF) filtrering. </t>
    </r>
    <r>
      <rPr>
        <i/>
        <sz val="8"/>
        <rFont val="Arial"/>
        <family val="2"/>
      </rPr>
      <t>(Forutsatt nominell poreåpning på menbran&lt;1000 nm)</t>
    </r>
    <r>
      <rPr>
        <i/>
        <sz val="10"/>
        <rFont val="Arial"/>
        <family val="2"/>
      </rPr>
      <t>.</t>
    </r>
  </si>
  <si>
    <r>
      <t xml:space="preserve">Membran (UF) filtrering. </t>
    </r>
    <r>
      <rPr>
        <i/>
        <sz val="8"/>
        <rFont val="Arial"/>
        <family val="2"/>
      </rPr>
      <t>(Forutsatt nominell poreåpning på membran&lt;100 nm)</t>
    </r>
    <r>
      <rPr>
        <sz val="10"/>
        <rFont val="Arial"/>
        <family val="2"/>
      </rPr>
      <t>.</t>
    </r>
  </si>
  <si>
    <r>
      <t xml:space="preserve">Membran (NF) filtrering. </t>
    </r>
    <r>
      <rPr>
        <i/>
        <sz val="8"/>
        <rFont val="Arial"/>
        <family val="2"/>
      </rPr>
      <t>(Forutsatt nominel poreåpning på membran&lt;10 nm).</t>
    </r>
  </si>
  <si>
    <r>
      <t xml:space="preserve">Koagulering/direktefiltrering (mediafilter). </t>
    </r>
    <r>
      <rPr>
        <i/>
        <sz val="8"/>
        <rFont val="Arial"/>
        <family val="2"/>
      </rPr>
      <t>(Forutsatt midlere turbiditet i produsert vann&lt;0,2 NTU).</t>
    </r>
  </si>
  <si>
    <r>
      <t xml:space="preserve">Koagulering + sedimentering (evt. flotasjon) + filtrering. </t>
    </r>
    <r>
      <rPr>
        <i/>
        <sz val="8"/>
        <rFont val="Arial"/>
        <family val="2"/>
      </rPr>
      <t>(Forutsatt midlere turbiditet i produsert vann&lt;0,2 NTU).</t>
    </r>
  </si>
  <si>
    <r>
      <t xml:space="preserve">Koagulering/direktefiltrering (mediafilter). </t>
    </r>
    <r>
      <rPr>
        <i/>
        <sz val="8"/>
        <rFont val="Arial"/>
        <family val="2"/>
      </rPr>
      <t>(Forutsatt riktig dosering og overvåking av produsert vann med turbiditet &lt; 0,1 NTU).</t>
    </r>
  </si>
  <si>
    <r>
      <t xml:space="preserve">Koagulering/membran (UF/MF) filtrering. </t>
    </r>
    <r>
      <rPr>
        <i/>
        <sz val="8"/>
        <rFont val="Arial"/>
        <family val="2"/>
      </rPr>
      <t>(Forutsatt riktig dosering og overvåking av produsert vann med turbiditet &lt; 0,1 NTU).</t>
    </r>
  </si>
  <si>
    <r>
      <t xml:space="preserve">Koagulering + sedimentering (evt. flotasjon) + filtrering. </t>
    </r>
    <r>
      <rPr>
        <i/>
        <sz val="8"/>
        <rFont val="Arial"/>
        <family val="2"/>
      </rPr>
      <t>(Forutsatt riktig dosering og overvåking av produsert vann med turbiditet &lt; 0,1 NTU).</t>
    </r>
  </si>
  <si>
    <t>Effekt av forskjellige metoder eller tiltak</t>
  </si>
  <si>
    <t>On-line overvåking av rentvannet for turbiditet, farge eller annen parameter - med automatisk avstengning av råvannstilførsel</t>
  </si>
  <si>
    <t>On-line overvåking av råvannet for turbiditet, farge eller annen parameter - for optimal prosess-styring av vannbehandlingsanlegget</t>
  </si>
  <si>
    <t>On-line overvåking av rentvannet for turbiditet, farge eller annen parameter - med alarm og manuell korrigering av driftssituasjonen slik at normale forhold gjenopprettes ved overskridelse av grenseverdi</t>
  </si>
  <si>
    <t xml:space="preserve">Kontinuerlig overvåking av strømforsyningen - med automatisk igangsetting av nødstrømsaggregat ved bortfall av strømtilførsel </t>
  </si>
  <si>
    <t>Kontinuerlig overvåking av strømforsyningen - med automatisk avstengning av råvannstilførsel ved bortfall av strømtilførsel</t>
  </si>
  <si>
    <t>Overvåking av strøm</t>
  </si>
  <si>
    <t>Overvåking av prosesser i anlegget</t>
  </si>
  <si>
    <t>Anlegg med partikkel-separasjon</t>
  </si>
  <si>
    <t>Før vannbe-handling</t>
  </si>
  <si>
    <t>Foreligger det nå minst 2 hygieniske barrierer ?</t>
  </si>
  <si>
    <t>VANNBEHANDLING</t>
  </si>
  <si>
    <t>OVERVÅKING AV ANLEGGET ELLER KILDEN</t>
  </si>
  <si>
    <t>MANGLER SOM GIR FRATREKK I LOG-KREDITT</t>
  </si>
  <si>
    <t>Maksimal effekt av tiltakene</t>
  </si>
  <si>
    <t>Ikke automatisk alarm og start av reserveutstyr. (Gir 5% fradrag i log-kreditt)</t>
  </si>
  <si>
    <t>Ikke montert reserve doseringsutstyr for desinfeksjon. (Gir 5% fradrag i log-kreditt).</t>
  </si>
  <si>
    <t>Ikke montert nødstrømsaggregat. (Gir 10% fradrag i log-kreditt).</t>
  </si>
  <si>
    <t>Ikke montert tilfredsstillende måleutstyr for desinfeksjonstrinnet. (Gir 5% fradrag i log-kreditt).</t>
  </si>
  <si>
    <t>Ikke lager med kritiske reservedeler. (Gir 5% fradrag i log-kreditt).</t>
  </si>
  <si>
    <t>basert på egenskapene for nedbørfelt/vannkilde.</t>
  </si>
  <si>
    <t>Legg inn tall for hvor mange log-kreditt vannbehandlingen må gi</t>
  </si>
  <si>
    <t>Ikke inndeling i UV-reaktorer slik at man kan opprettholde full forsyning ved bortfall av en UV-reaktor. (Gir 5% fradrag i log-kreditt).</t>
  </si>
  <si>
    <t>Nødvendig Log-reduksjon for vannbehandling eller andre tiltak.</t>
  </si>
  <si>
    <t>Bruk av modellen:</t>
  </si>
  <si>
    <t>Velg arkfanen "Kvalitetsklasser"</t>
  </si>
  <si>
    <t>Bruk diagrammet for å finne ut hvilken vannkvalitet (A, B, osv..) kilden har.</t>
  </si>
  <si>
    <t>Denne modellen tar utgangspunkt i hvilken råvannskvalitet som foreligger, og har definerte forslag til tiltak som kan bidra til bedre vannkvalitet samt gi økt sikkerhet på vannforsyningen.</t>
  </si>
  <si>
    <t>Tiltake er knyttet til både nedbørfelt, kilde og vannbehandling med desinfeksjonseffekt. (Dvs. andre behandlingstiltak tas ikke med i modellen).</t>
  </si>
  <si>
    <t>Bruk tabellen for å finne ut hvilken klasse vannforsyningssystemet tilhører ut fra antall personer og vannkvalitet (f.eks 1B).</t>
  </si>
  <si>
    <t>Velg arkfanen for aktuell kildetype (innsjø, fjell eller løsmasser)</t>
  </si>
  <si>
    <t>Velg arkfanen "Vannbehandling".</t>
  </si>
  <si>
    <t>Alle arkene i denne filen er beskyttet for å sikre at formeler og annen viktig informasjon ikke ødlegges ved et uhell.</t>
  </si>
  <si>
    <t>Beskyttelsen kan om nødvendig fjernes. Den er ikke passordbeskyttet.</t>
  </si>
  <si>
    <t>Hilsen</t>
  </si>
  <si>
    <t>Morten Nicholls</t>
  </si>
  <si>
    <t>Tallene som allerede er lagt inn i modellen er bare ment som illustrasjon.</t>
  </si>
  <si>
    <t>nei</t>
  </si>
  <si>
    <t>Velg tiltak</t>
  </si>
  <si>
    <t>Innføre forbud (evt. restriksjoner) mot beitedyr i nedbørfeltet</t>
  </si>
  <si>
    <t>Innføring av lukkede avløpssystemer (lukket tank) for alle utslipp i nedbørfeltet eller bortledning av avløpsvann fra nedbørfeltet</t>
  </si>
  <si>
    <t>Oppsetting av stengsel for å hindre at beitedyr og hunder kommer i direkte kontakt med kilden samt oppsetting av avfallskontainere (inkludert kontainere for hundeavføring) i nedbørfeltet</t>
  </si>
  <si>
    <t>Innføre forbud mot nybygg og andre potensielt forurensende aktiviteter i nedbørfeltet</t>
  </si>
  <si>
    <t>Innføre forbud mot motorferdsel i nedbørfeltet</t>
  </si>
  <si>
    <t>Innføring av utvidet mikrobiell analyse i råvann: minst som risikobasert prøveprogram</t>
  </si>
  <si>
    <t>Innføring av utvidet mikrobiell analyse i råvann: minst som angitt for nettkontroll</t>
  </si>
  <si>
    <t>Online måling av turbiditet som grunnlag for å sette inn andre barrieretiltak enn avstengning av råvannstilførsel</t>
  </si>
  <si>
    <t>Online måling av turbiditet med automatisk avstengning av råvannstilførsel fra aktuell kilde ved overskridelse av grenseverdi</t>
  </si>
  <si>
    <t>Online måling av turbiditet med alarm og manuell avstengning av råvannstilførsel fra aktuell kilde ved overskridelse av grenseverdi</t>
  </si>
  <si>
    <t>Online måling av fargetall med automatisk avstengning av råvannstilførsel fra aktuell kilde ved overskridelse av grenseverdi</t>
  </si>
  <si>
    <t>Online måling av fargetall med alarm og manuell avstengning av råvannstilførsel fra aktuell kilde ved overskridelse av grenseverdi</t>
  </si>
  <si>
    <t>Overvåking av vannkilden</t>
  </si>
  <si>
    <t>UV-anlegg, 30 mJ/cm2 gjennomsnittsdose</t>
  </si>
  <si>
    <t>UV-anlegg, 40 mJ/cm2 biodosimetrisk bestemt</t>
  </si>
  <si>
    <t>UV-anlegg, 15-20 mJ/cm2 som veggdose</t>
  </si>
  <si>
    <t>Desinfeksjon. Verdiene tar utgangspunkt i at en klor rest på 0,05 etter 30 min (dvs CT=1,5) gir 3 log reduksjon.</t>
  </si>
  <si>
    <t>Log reduksjon for Klor, pH&lt;7</t>
  </si>
  <si>
    <t>Log reduksjon for Klor, pH 7-8</t>
  </si>
  <si>
    <t>Log reduksjon for Klor, pH&gt;8</t>
  </si>
  <si>
    <t>Log reduksjon for Klordioksid</t>
  </si>
  <si>
    <t>Log reduksjon for Ozon</t>
  </si>
  <si>
    <t xml:space="preserve">Biofiltrering (etter ozon trinnet). </t>
  </si>
  <si>
    <t>Forventet log reduksjon av tiltakene</t>
  </si>
  <si>
    <t>Vannforsyningssystem:</t>
  </si>
  <si>
    <t>skriv navnet inn her</t>
  </si>
  <si>
    <t>Ikke automatisk stengning av vannproduksjonen (Gir 5% fradrag i log-kreditt)</t>
  </si>
  <si>
    <t>Maksimalt fradrag:</t>
  </si>
  <si>
    <t>Ikke utjevningsvolum (rentvannstank, høydebasseng, mv..) etter desinf.anlegget for å opprettholde vannforsyningen ved event. stopp i doseringen. (Gir 5% fradrag i log-kreditt).</t>
  </si>
  <si>
    <t>Ikke montert UPS i UV-anlegg. (Gir 5% fradrag i log-kreditt)</t>
  </si>
  <si>
    <t>Legg inn klasseverdien i den blå cellen (C4)</t>
  </si>
  <si>
    <t>Gå gjennom tiltakene i kolonne B og velg JA i de tilfelle tiltaket er aktuelt.</t>
  </si>
  <si>
    <t>Når alle tiltakene er lagt inn viser det grå feltet i rad 7-10 hvilken effekt som tiltakene kan gi og hva vannbehandlingen deretter må ivareta for å oppnå 2 hygieniske barrierer.</t>
  </si>
  <si>
    <t>En hygienisk barriere tilsvarer: 3b + 3v + 2p (bakterier, virus, parasitter)</t>
  </si>
  <si>
    <t>Legg inn tall for den log-kreditt som vannbehandlingen må oppnå. Disse tallene må du hente fra celle F8, F9, F10 i arkfanen for aktuelle kildetypen.</t>
  </si>
  <si>
    <t>Gå gjennom tiltakene i kolonne B og sett JA i kolonne E i de tilfelle tiltaket er aktuellt.</t>
  </si>
  <si>
    <t>Når alle tiltakene er lagt inn viser det grå feltet i rad 8-10 hvilken effekt som tiltakene kan gi og om det nå vil kunne være 2 hygieniske barrierer.</t>
  </si>
  <si>
    <t>Dårlig råvannskvalitet gir ikke full effekt av UV-anlegget . (Gir minst 20% fradrag i log-kreditt).</t>
  </si>
  <si>
    <t>Ikke tilfr.stillende rutiner for rengjøring og vedlikehold av desinfeksjonsutstyret. (Gir 10% fradrag i log-kreditt).</t>
  </si>
  <si>
    <t>2CA</t>
  </si>
  <si>
    <t>LOG faktor</t>
  </si>
  <si>
    <t>LOGverdi</t>
  </si>
  <si>
    <t>LOGfaktor</t>
  </si>
  <si>
    <t>Infiltrasjon gjennom sandfilter (ca 0,5-2 mm)</t>
  </si>
  <si>
    <t>Mer enn 60 døgn infiltrasjonstid gjennom løsmasser (&gt;3 m sand)</t>
  </si>
  <si>
    <t>30-60 døgn infiltrasjonstid gjennom løsmasser (2 - 3 m sand)</t>
  </si>
  <si>
    <t>10-30 døgn infiltrasjonstid gjennom løsmasser (1 - 2 m sand)</t>
  </si>
  <si>
    <t>3-10 døgn infiltrasjonstid gjennom løsmasser (0,5 - 1 m sand)</t>
  </si>
  <si>
    <t>Mindre enn 3 døgn infiltrasjonstid gjennom løsmasser (&lt; 0,5 m sand)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</si>
</sst>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0.0"/>
  </numFmts>
  <fonts count="48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171" fontId="0" fillId="0" borderId="0" applyFont="0" applyFill="0" applyBorder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" borderId="0" xfId="0" applyFill="1" applyAlignment="1">
      <alignment/>
    </xf>
    <xf numFmtId="0" fontId="0" fillId="6" borderId="0" xfId="0" applyFill="1" applyAlignment="1" applyProtection="1">
      <alignment/>
      <protection locked="0"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0" fontId="7" fillId="34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right"/>
    </xf>
    <xf numFmtId="0" fontId="0" fillId="33" borderId="11" xfId="0" applyFill="1" applyBorder="1" applyAlignment="1">
      <alignment vertical="center" wrapText="1"/>
    </xf>
    <xf numFmtId="0" fontId="4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Alignment="1">
      <alignment vertical="top" wrapText="1"/>
    </xf>
    <xf numFmtId="0" fontId="0" fillId="33" borderId="0" xfId="0" applyFill="1" applyAlignment="1">
      <alignment vertical="top" wrapText="1"/>
    </xf>
    <xf numFmtId="0" fontId="0" fillId="33" borderId="0" xfId="0" applyFill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0" fillId="6" borderId="0" xfId="0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/>
    </xf>
    <xf numFmtId="0" fontId="0" fillId="33" borderId="13" xfId="0" applyFill="1" applyBorder="1" applyAlignment="1">
      <alignment/>
    </xf>
    <xf numFmtId="0" fontId="0" fillId="33" borderId="13" xfId="0" applyFont="1" applyFill="1" applyBorder="1" applyAlignment="1" applyProtection="1">
      <alignment horizontal="center"/>
      <protection locked="0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0" fillId="6" borderId="0" xfId="0" applyFont="1" applyFill="1" applyAlignment="1" applyProtection="1">
      <alignment horizontal="center"/>
      <protection locked="0"/>
    </xf>
    <xf numFmtId="0" fontId="0" fillId="33" borderId="0" xfId="0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1" xfId="0" applyFill="1" applyBorder="1" applyAlignment="1">
      <alignment vertical="center" wrapText="1"/>
    </xf>
    <xf numFmtId="0" fontId="0" fillId="3" borderId="0" xfId="0" applyNumberFormat="1" applyFill="1" applyAlignment="1">
      <alignment/>
    </xf>
    <xf numFmtId="0" fontId="0" fillId="33" borderId="11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12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3" fillId="33" borderId="0" xfId="0" applyFont="1" applyFill="1" applyAlignment="1">
      <alignment vertical="top" wrapText="1"/>
    </xf>
    <xf numFmtId="0" fontId="12" fillId="33" borderId="0" xfId="0" applyFont="1" applyFill="1" applyAlignment="1">
      <alignment horizontal="right" vertical="top" wrapText="1"/>
    </xf>
    <xf numFmtId="0" fontId="4" fillId="33" borderId="0" xfId="0" applyFont="1" applyFill="1" applyAlignment="1" applyProtection="1">
      <alignment/>
      <protection/>
    </xf>
    <xf numFmtId="0" fontId="0" fillId="3" borderId="0" xfId="0" applyNumberFormat="1" applyFill="1" applyAlignment="1">
      <alignment horizontal="center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0" fillId="33" borderId="12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3" fillId="33" borderId="14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0" fillId="33" borderId="17" xfId="0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8" xfId="0" applyFont="1" applyFill="1" applyBorder="1" applyAlignment="1">
      <alignment vertical="top" wrapText="1"/>
    </xf>
    <xf numFmtId="0" fontId="0" fillId="33" borderId="18" xfId="0" applyFill="1" applyBorder="1" applyAlignment="1">
      <alignment vertical="top" wrapText="1"/>
    </xf>
    <xf numFmtId="0" fontId="0" fillId="33" borderId="15" xfId="0" applyFill="1" applyBorder="1" applyAlignment="1">
      <alignment vertical="top" wrapText="1"/>
    </xf>
    <xf numFmtId="0" fontId="6" fillId="33" borderId="0" xfId="0" applyFont="1" applyFill="1" applyBorder="1" applyAlignment="1">
      <alignment/>
    </xf>
    <xf numFmtId="0" fontId="6" fillId="27" borderId="0" xfId="0" applyFont="1" applyFill="1" applyAlignment="1">
      <alignment/>
    </xf>
    <xf numFmtId="0" fontId="7" fillId="27" borderId="0" xfId="0" applyFont="1" applyFill="1" applyAlignment="1">
      <alignment/>
    </xf>
    <xf numFmtId="0" fontId="0" fillId="27" borderId="0" xfId="0" applyFill="1" applyAlignment="1">
      <alignment/>
    </xf>
    <xf numFmtId="0" fontId="3" fillId="33" borderId="19" xfId="0" applyFont="1" applyFill="1" applyBorder="1" applyAlignment="1">
      <alignment vertical="top" wrapText="1"/>
    </xf>
    <xf numFmtId="0" fontId="0" fillId="33" borderId="20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0" fillId="33" borderId="20" xfId="0" applyFill="1" applyBorder="1" applyAlignment="1">
      <alignment vertical="top" wrapText="1"/>
    </xf>
    <xf numFmtId="0" fontId="0" fillId="33" borderId="16" xfId="0" applyFill="1" applyBorder="1" applyAlignment="1">
      <alignment vertical="top" wrapText="1"/>
    </xf>
    <xf numFmtId="0" fontId="0" fillId="33" borderId="17" xfId="0" applyFill="1" applyBorder="1" applyAlignment="1">
      <alignment vertical="top" wrapText="1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33" borderId="12" xfId="0" applyFont="1" applyFill="1" applyBorder="1" applyAlignment="1">
      <alignment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png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5</xdr:row>
      <xdr:rowOff>0</xdr:rowOff>
    </xdr:from>
    <xdr:to>
      <xdr:col>10</xdr:col>
      <xdr:colOff>428625</xdr:colOff>
      <xdr:row>29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866775"/>
          <a:ext cx="5924550" cy="4486275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7</xdr:col>
      <xdr:colOff>304800</xdr:colOff>
      <xdr:row>10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09625"/>
          <a:ext cx="4876800" cy="876300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7</xdr:col>
      <xdr:colOff>276225</xdr:colOff>
      <xdr:row>35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781175"/>
          <a:ext cx="4848225" cy="3895725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7</xdr:col>
      <xdr:colOff>238125</xdr:colOff>
      <xdr:row>60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5829300"/>
          <a:ext cx="4810125" cy="4019550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14</xdr:col>
      <xdr:colOff>419100</xdr:colOff>
      <xdr:row>30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0" y="1781175"/>
          <a:ext cx="4991100" cy="3200400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14</xdr:col>
      <xdr:colOff>400050</xdr:colOff>
      <xdr:row>8</xdr:row>
      <xdr:rowOff>95250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0" y="809625"/>
          <a:ext cx="4972050" cy="581025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14</xdr:col>
      <xdr:colOff>457200</xdr:colOff>
      <xdr:row>56</xdr:row>
      <xdr:rowOff>76200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5181600"/>
          <a:ext cx="5029200" cy="3962400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21</xdr:col>
      <xdr:colOff>419100</xdr:colOff>
      <xdr:row>30</xdr:row>
      <xdr:rowOff>123825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00" y="1781175"/>
          <a:ext cx="4991100" cy="3200400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21</xdr:col>
      <xdr:colOff>381000</xdr:colOff>
      <xdr:row>8</xdr:row>
      <xdr:rowOff>95250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00" y="809625"/>
          <a:ext cx="4953000" cy="581025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21</xdr:col>
      <xdr:colOff>457200</xdr:colOff>
      <xdr:row>56</xdr:row>
      <xdr:rowOff>76200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00" y="5181600"/>
          <a:ext cx="5029200" cy="3962400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  <xdr:twoCellAnchor editAs="oneCell">
    <xdr:from>
      <xdr:col>21</xdr:col>
      <xdr:colOff>723900</xdr:colOff>
      <xdr:row>4</xdr:row>
      <xdr:rowOff>123825</xdr:rowOff>
    </xdr:from>
    <xdr:to>
      <xdr:col>28</xdr:col>
      <xdr:colOff>180975</xdr:colOff>
      <xdr:row>18</xdr:row>
      <xdr:rowOff>19050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725900" y="771525"/>
          <a:ext cx="47910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37</xdr:row>
      <xdr:rowOff>9525</xdr:rowOff>
    </xdr:from>
    <xdr:to>
      <xdr:col>28</xdr:col>
      <xdr:colOff>219075</xdr:colOff>
      <xdr:row>56</xdr:row>
      <xdr:rowOff>19050</xdr:rowOff>
    </xdr:to>
    <xdr:pic>
      <xdr:nvPicPr>
        <xdr:cNvPr id="11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764000" y="6000750"/>
          <a:ext cx="4791075" cy="3086100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56</xdr:row>
      <xdr:rowOff>142875</xdr:rowOff>
    </xdr:from>
    <xdr:to>
      <xdr:col>28</xdr:col>
      <xdr:colOff>104775</xdr:colOff>
      <xdr:row>73</xdr:row>
      <xdr:rowOff>152400</xdr:rowOff>
    </xdr:to>
    <xdr:pic>
      <xdr:nvPicPr>
        <xdr:cNvPr id="12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783050" y="9210675"/>
          <a:ext cx="4657725" cy="2762250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32</xdr:row>
      <xdr:rowOff>57150</xdr:rowOff>
    </xdr:from>
    <xdr:to>
      <xdr:col>26</xdr:col>
      <xdr:colOff>438150</xdr:colOff>
      <xdr:row>36</xdr:row>
      <xdr:rowOff>38100</xdr:rowOff>
    </xdr:to>
    <xdr:pic>
      <xdr:nvPicPr>
        <xdr:cNvPr id="13" name="Picture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764000" y="5238750"/>
          <a:ext cx="3486150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22</xdr:col>
      <xdr:colOff>9525</xdr:colOff>
      <xdr:row>18</xdr:row>
      <xdr:rowOff>114300</xdr:rowOff>
    </xdr:from>
    <xdr:to>
      <xdr:col>28</xdr:col>
      <xdr:colOff>266700</xdr:colOff>
      <xdr:row>31</xdr:row>
      <xdr:rowOff>47625</xdr:rowOff>
    </xdr:to>
    <xdr:pic>
      <xdr:nvPicPr>
        <xdr:cNvPr id="14" name="Picture 2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773525" y="3028950"/>
          <a:ext cx="4829175" cy="2038350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28</xdr:col>
      <xdr:colOff>200025</xdr:colOff>
      <xdr:row>95</xdr:row>
      <xdr:rowOff>76200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764000" y="12306300"/>
          <a:ext cx="4772025" cy="3152775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28</xdr:col>
      <xdr:colOff>9525</xdr:colOff>
      <xdr:row>101</xdr:row>
      <xdr:rowOff>66675</xdr:rowOff>
    </xdr:to>
    <xdr:pic>
      <xdr:nvPicPr>
        <xdr:cNvPr id="16" name="Picture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6764000" y="15706725"/>
          <a:ext cx="4581525" cy="714375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33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19" sqref="A19"/>
    </sheetView>
  </sheetViews>
  <sheetFormatPr defaultColWidth="11.421875" defaultRowHeight="12.75"/>
  <cols>
    <col min="1" max="1" width="184.140625" style="5" customWidth="1"/>
    <col min="2" max="16384" width="11.421875" style="5" customWidth="1"/>
  </cols>
  <sheetData>
    <row r="1" spans="1:2" s="1" customFormat="1" ht="17.25">
      <c r="A1" s="75" t="s">
        <v>36</v>
      </c>
      <c r="B1" s="77"/>
    </row>
    <row r="2" spans="1:2" s="1" customFormat="1" ht="19.5" customHeight="1">
      <c r="A2" s="76" t="s">
        <v>37</v>
      </c>
      <c r="B2" s="77"/>
    </row>
    <row r="5" ht="14.25">
      <c r="A5" s="11" t="s">
        <v>112</v>
      </c>
    </row>
    <row r="6" ht="14.25">
      <c r="A6" s="11" t="s">
        <v>113</v>
      </c>
    </row>
    <row r="7" ht="14.25">
      <c r="A7" s="11" t="s">
        <v>157</v>
      </c>
    </row>
    <row r="8" ht="12.75">
      <c r="A8" s="4"/>
    </row>
    <row r="9" ht="12.75">
      <c r="A9" s="4"/>
    </row>
    <row r="10" ht="12.75">
      <c r="A10" s="10" t="s">
        <v>109</v>
      </c>
    </row>
    <row r="12" ht="12.75">
      <c r="A12" s="5" t="s">
        <v>110</v>
      </c>
    </row>
    <row r="13" ht="12.75">
      <c r="A13" s="5" t="s">
        <v>111</v>
      </c>
    </row>
    <row r="14" ht="12.75">
      <c r="A14" s="5" t="s">
        <v>114</v>
      </c>
    </row>
    <row r="16" ht="12.75">
      <c r="A16" s="5" t="s">
        <v>115</v>
      </c>
    </row>
    <row r="17" ht="12.75">
      <c r="A17" s="4" t="s">
        <v>154</v>
      </c>
    </row>
    <row r="18" ht="12.75">
      <c r="A18" s="4" t="s">
        <v>155</v>
      </c>
    </row>
    <row r="19" ht="12.75">
      <c r="A19" s="4" t="s">
        <v>156</v>
      </c>
    </row>
    <row r="21" ht="12.75">
      <c r="A21" s="5" t="s">
        <v>116</v>
      </c>
    </row>
    <row r="22" ht="12.75">
      <c r="A22" s="4" t="s">
        <v>154</v>
      </c>
    </row>
    <row r="23" ht="12.75">
      <c r="A23" s="4" t="s">
        <v>158</v>
      </c>
    </row>
    <row r="24" ht="12.75">
      <c r="A24" s="4" t="s">
        <v>159</v>
      </c>
    </row>
    <row r="25" ht="12.75">
      <c r="A25" s="4" t="s">
        <v>160</v>
      </c>
    </row>
    <row r="28" ht="12.75">
      <c r="A28" s="5" t="s">
        <v>117</v>
      </c>
    </row>
    <row r="29" ht="12.75">
      <c r="A29" s="5" t="s">
        <v>118</v>
      </c>
    </row>
    <row r="30" ht="12.75">
      <c r="A30" s="5" t="s">
        <v>121</v>
      </c>
    </row>
    <row r="32" ht="12.75">
      <c r="A32" s="5" t="s">
        <v>119</v>
      </c>
    </row>
    <row r="33" ht="12.75">
      <c r="A33" s="5" t="s">
        <v>120</v>
      </c>
    </row>
  </sheetData>
  <sheetProtection sheet="1" objects="1" scenarios="1" selectLockedCells="1" selectUnlockedCells="1"/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5" customWidth="1"/>
    <col min="2" max="2" width="13.7109375" style="5" customWidth="1"/>
    <col min="3" max="6" width="11.421875" style="5" customWidth="1"/>
    <col min="7" max="7" width="13.00390625" style="5" customWidth="1"/>
    <col min="8" max="8" width="59.57421875" style="5" customWidth="1"/>
    <col min="9" max="16384" width="11.421875" style="5" customWidth="1"/>
  </cols>
  <sheetData>
    <row r="1" s="13" customFormat="1" ht="17.25">
      <c r="A1" s="12" t="s">
        <v>36</v>
      </c>
    </row>
    <row r="2" s="13" customFormat="1" ht="12.75">
      <c r="A2" s="14" t="s">
        <v>37</v>
      </c>
    </row>
    <row r="4" ht="12.75">
      <c r="A4" s="15" t="s">
        <v>67</v>
      </c>
    </row>
    <row r="5" ht="12.75">
      <c r="A5" s="15" t="s">
        <v>68</v>
      </c>
    </row>
    <row r="6" ht="12.75"/>
    <row r="7" ht="12.75">
      <c r="B7" s="10" t="s">
        <v>108</v>
      </c>
    </row>
    <row r="8" ht="13.5" thickBot="1"/>
    <row r="9" spans="2:6" ht="39" thickBot="1">
      <c r="B9" s="16" t="s">
        <v>39</v>
      </c>
      <c r="C9" s="17" t="s">
        <v>0</v>
      </c>
      <c r="D9" s="18" t="s">
        <v>33</v>
      </c>
      <c r="E9" s="18" t="s">
        <v>35</v>
      </c>
      <c r="F9" s="18" t="s">
        <v>34</v>
      </c>
    </row>
    <row r="10" spans="2:6" ht="13.5" thickBot="1">
      <c r="B10" s="19" t="s">
        <v>64</v>
      </c>
      <c r="C10" s="19" t="s">
        <v>40</v>
      </c>
      <c r="D10" s="19">
        <v>3</v>
      </c>
      <c r="E10" s="19">
        <v>3</v>
      </c>
      <c r="F10" s="19">
        <v>1</v>
      </c>
    </row>
    <row r="11" spans="2:6" ht="13.5" thickBot="1">
      <c r="B11" s="19" t="s">
        <v>64</v>
      </c>
      <c r="C11" s="19" t="s">
        <v>41</v>
      </c>
      <c r="D11" s="19">
        <v>4</v>
      </c>
      <c r="E11" s="19">
        <v>4</v>
      </c>
      <c r="F11" s="19">
        <v>1.5</v>
      </c>
    </row>
    <row r="12" spans="2:6" ht="13.5" thickBot="1">
      <c r="B12" s="19" t="s">
        <v>64</v>
      </c>
      <c r="C12" s="19" t="s">
        <v>42</v>
      </c>
      <c r="D12" s="19">
        <v>4.5</v>
      </c>
      <c r="E12" s="19">
        <v>4.5</v>
      </c>
      <c r="F12" s="19">
        <v>1.5</v>
      </c>
    </row>
    <row r="13" spans="2:6" ht="13.5" thickBot="1">
      <c r="B13" s="19" t="s">
        <v>64</v>
      </c>
      <c r="C13" s="19" t="s">
        <v>43</v>
      </c>
      <c r="D13" s="19">
        <v>4.5</v>
      </c>
      <c r="E13" s="19">
        <v>4.5</v>
      </c>
      <c r="F13" s="19">
        <v>2</v>
      </c>
    </row>
    <row r="14" spans="2:6" ht="13.5" thickBot="1">
      <c r="B14" s="19" t="s">
        <v>64</v>
      </c>
      <c r="C14" s="19" t="s">
        <v>44</v>
      </c>
      <c r="D14" s="19">
        <v>4.5</v>
      </c>
      <c r="E14" s="19">
        <v>4.5</v>
      </c>
      <c r="F14" s="19">
        <v>2.5</v>
      </c>
    </row>
    <row r="15" spans="2:6" ht="13.5" thickBot="1">
      <c r="B15" s="19" t="s">
        <v>64</v>
      </c>
      <c r="C15" s="19" t="s">
        <v>45</v>
      </c>
      <c r="D15" s="19">
        <v>5</v>
      </c>
      <c r="E15" s="19">
        <v>5</v>
      </c>
      <c r="F15" s="19">
        <v>2</v>
      </c>
    </row>
    <row r="16" spans="2:6" ht="13.5" thickBot="1">
      <c r="B16" s="19" t="s">
        <v>64</v>
      </c>
      <c r="C16" s="19" t="s">
        <v>46</v>
      </c>
      <c r="D16" s="19">
        <v>5</v>
      </c>
      <c r="E16" s="19">
        <v>5</v>
      </c>
      <c r="F16" s="19">
        <v>2.5</v>
      </c>
    </row>
    <row r="17" spans="2:6" ht="13.5" thickBot="1">
      <c r="B17" s="19" t="s">
        <v>64</v>
      </c>
      <c r="C17" s="19" t="s">
        <v>47</v>
      </c>
      <c r="D17" s="19">
        <v>5</v>
      </c>
      <c r="E17" s="19">
        <v>5</v>
      </c>
      <c r="F17" s="19">
        <v>3</v>
      </c>
    </row>
    <row r="18" spans="2:6" ht="13.5" thickBot="1">
      <c r="B18" s="19" t="s">
        <v>65</v>
      </c>
      <c r="C18" s="19" t="s">
        <v>48</v>
      </c>
      <c r="D18" s="19">
        <v>3.5</v>
      </c>
      <c r="E18" s="19">
        <v>3.5</v>
      </c>
      <c r="F18" s="19">
        <v>1.5</v>
      </c>
    </row>
    <row r="19" spans="2:6" ht="13.5" thickBot="1">
      <c r="B19" s="19" t="s">
        <v>65</v>
      </c>
      <c r="C19" s="19" t="s">
        <v>49</v>
      </c>
      <c r="D19" s="19">
        <v>4.5</v>
      </c>
      <c r="E19" s="19">
        <v>4.5</v>
      </c>
      <c r="F19" s="19">
        <v>2</v>
      </c>
    </row>
    <row r="20" spans="2:6" ht="13.5" thickBot="1">
      <c r="B20" s="19" t="s">
        <v>65</v>
      </c>
      <c r="C20" s="19" t="s">
        <v>50</v>
      </c>
      <c r="D20" s="19">
        <v>5</v>
      </c>
      <c r="E20" s="19">
        <v>5</v>
      </c>
      <c r="F20" s="19">
        <v>2</v>
      </c>
    </row>
    <row r="21" spans="2:6" ht="13.5" thickBot="1">
      <c r="B21" s="19" t="s">
        <v>65</v>
      </c>
      <c r="C21" s="19" t="s">
        <v>51</v>
      </c>
      <c r="D21" s="19">
        <v>5</v>
      </c>
      <c r="E21" s="19">
        <v>5</v>
      </c>
      <c r="F21" s="19">
        <v>2.5</v>
      </c>
    </row>
    <row r="22" spans="2:6" ht="13.5" thickBot="1">
      <c r="B22" s="19" t="s">
        <v>65</v>
      </c>
      <c r="C22" s="19" t="s">
        <v>52</v>
      </c>
      <c r="D22" s="19">
        <v>5</v>
      </c>
      <c r="E22" s="19">
        <v>5</v>
      </c>
      <c r="F22" s="19">
        <v>3</v>
      </c>
    </row>
    <row r="23" spans="2:6" ht="13.5" thickBot="1">
      <c r="B23" s="19" t="s">
        <v>65</v>
      </c>
      <c r="C23" s="19" t="s">
        <v>53</v>
      </c>
      <c r="D23" s="19">
        <v>5.5</v>
      </c>
      <c r="E23" s="19">
        <v>5.5</v>
      </c>
      <c r="F23" s="19">
        <v>3</v>
      </c>
    </row>
    <row r="24" spans="2:8" ht="13.5" thickBot="1">
      <c r="B24" s="19" t="s">
        <v>65</v>
      </c>
      <c r="C24" s="19" t="s">
        <v>54</v>
      </c>
      <c r="D24" s="19">
        <v>5.5</v>
      </c>
      <c r="E24" s="19">
        <v>5.5</v>
      </c>
      <c r="F24" s="19">
        <v>3.5</v>
      </c>
      <c r="H24" s="8" t="s">
        <v>38</v>
      </c>
    </row>
    <row r="25" spans="2:6" ht="13.5" thickBot="1">
      <c r="B25" s="19" t="s">
        <v>65</v>
      </c>
      <c r="C25" s="19" t="s">
        <v>55</v>
      </c>
      <c r="D25" s="19">
        <v>5.5</v>
      </c>
      <c r="E25" s="19">
        <v>5.5</v>
      </c>
      <c r="F25" s="19">
        <v>4</v>
      </c>
    </row>
    <row r="26" spans="2:6" ht="13.5" thickBot="1">
      <c r="B26" s="19" t="s">
        <v>66</v>
      </c>
      <c r="C26" s="19" t="s">
        <v>56</v>
      </c>
      <c r="D26" s="19">
        <v>4</v>
      </c>
      <c r="E26" s="19">
        <v>4</v>
      </c>
      <c r="F26" s="19">
        <v>2</v>
      </c>
    </row>
    <row r="27" spans="2:6" ht="13.5" thickBot="1">
      <c r="B27" s="19" t="s">
        <v>66</v>
      </c>
      <c r="C27" s="19" t="s">
        <v>57</v>
      </c>
      <c r="D27" s="19">
        <v>5</v>
      </c>
      <c r="E27" s="19">
        <v>5</v>
      </c>
      <c r="F27" s="19">
        <v>2.5</v>
      </c>
    </row>
    <row r="28" spans="2:6" ht="13.5" thickBot="1">
      <c r="B28" s="19" t="s">
        <v>66</v>
      </c>
      <c r="C28" s="19" t="s">
        <v>58</v>
      </c>
      <c r="D28" s="19">
        <v>5.5</v>
      </c>
      <c r="E28" s="19">
        <v>5.5</v>
      </c>
      <c r="F28" s="19">
        <v>3</v>
      </c>
    </row>
    <row r="29" spans="2:6" ht="13.5" thickBot="1">
      <c r="B29" s="19" t="s">
        <v>66</v>
      </c>
      <c r="C29" s="19" t="s">
        <v>59</v>
      </c>
      <c r="D29" s="19">
        <v>5.5</v>
      </c>
      <c r="E29" s="19">
        <v>5.5</v>
      </c>
      <c r="F29" s="19">
        <v>3.5</v>
      </c>
    </row>
    <row r="30" spans="2:6" ht="13.5" thickBot="1">
      <c r="B30" s="19" t="s">
        <v>66</v>
      </c>
      <c r="C30" s="19" t="s">
        <v>60</v>
      </c>
      <c r="D30" s="19">
        <v>5.5</v>
      </c>
      <c r="E30" s="19">
        <v>5.5</v>
      </c>
      <c r="F30" s="19">
        <v>4</v>
      </c>
    </row>
    <row r="31" spans="2:6" ht="13.5" thickBot="1">
      <c r="B31" s="19" t="s">
        <v>66</v>
      </c>
      <c r="C31" s="19" t="s">
        <v>61</v>
      </c>
      <c r="D31" s="19">
        <v>6</v>
      </c>
      <c r="E31" s="19">
        <v>6</v>
      </c>
      <c r="F31" s="19">
        <v>4</v>
      </c>
    </row>
    <row r="32" spans="2:6" ht="13.5" thickBot="1">
      <c r="B32" s="19" t="s">
        <v>66</v>
      </c>
      <c r="C32" s="19" t="s">
        <v>62</v>
      </c>
      <c r="D32" s="19">
        <v>6</v>
      </c>
      <c r="E32" s="19">
        <v>6</v>
      </c>
      <c r="F32" s="19">
        <v>4.5</v>
      </c>
    </row>
    <row r="33" spans="2:6" ht="13.5" thickBot="1">
      <c r="B33" s="19" t="s">
        <v>66</v>
      </c>
      <c r="C33" s="19" t="s">
        <v>63</v>
      </c>
      <c r="D33" s="19">
        <v>6</v>
      </c>
      <c r="E33" s="19">
        <v>6</v>
      </c>
      <c r="F33" s="19">
        <v>5</v>
      </c>
    </row>
    <row r="36" ht="12.75">
      <c r="B36" s="5" t="s">
        <v>69</v>
      </c>
    </row>
  </sheetData>
  <sheetProtection sheet="1" objects="1" scenarios="1" selectLockedCell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B3" sqref="B3"/>
    </sheetView>
  </sheetViews>
  <sheetFormatPr defaultColWidth="11.421875" defaultRowHeight="12.75"/>
  <cols>
    <col min="1" max="1" width="23.7109375" style="5" customWidth="1"/>
    <col min="2" max="2" width="63.7109375" style="5" customWidth="1"/>
    <col min="3" max="5" width="9.7109375" style="5" customWidth="1"/>
    <col min="6" max="6" width="11.57421875" style="5" customWidth="1"/>
    <col min="7" max="7" width="11.421875" style="5" customWidth="1"/>
    <col min="8" max="13" width="11.421875" style="5" hidden="1" customWidth="1"/>
    <col min="14" max="16384" width="11.421875" style="5" customWidth="1"/>
  </cols>
  <sheetData>
    <row r="1" ht="17.25">
      <c r="A1" s="9" t="s">
        <v>72</v>
      </c>
    </row>
    <row r="2" ht="15">
      <c r="A2" s="20"/>
    </row>
    <row r="3" spans="1:2" ht="12.75">
      <c r="A3" s="10" t="s">
        <v>148</v>
      </c>
      <c r="B3" s="21" t="s">
        <v>149</v>
      </c>
    </row>
    <row r="4" spans="1:3" ht="12.75">
      <c r="A4" s="15"/>
      <c r="B4" s="22" t="s">
        <v>70</v>
      </c>
      <c r="C4" s="41" t="s">
        <v>163</v>
      </c>
    </row>
    <row r="6" ht="12.75">
      <c r="A6" s="5" t="s">
        <v>18</v>
      </c>
    </row>
    <row r="7" spans="1:6" ht="52.5">
      <c r="A7" s="43" t="s">
        <v>19</v>
      </c>
      <c r="B7" s="43"/>
      <c r="C7" s="44"/>
      <c r="D7" s="45" t="s">
        <v>4</v>
      </c>
      <c r="E7" s="45" t="s">
        <v>16</v>
      </c>
      <c r="F7" s="45" t="s">
        <v>20</v>
      </c>
    </row>
    <row r="8" spans="1:6" ht="12.75">
      <c r="A8" s="6"/>
      <c r="B8" s="6"/>
      <c r="C8" s="6" t="s">
        <v>1</v>
      </c>
      <c r="D8" s="6">
        <f>LOOKUP(C4,Kvalitsklasser!C10:C33,Kvalitsklasser!D10:D33)</f>
        <v>5</v>
      </c>
      <c r="E8" s="6">
        <f>IF(H35&lt;3,H35,3)</f>
        <v>0</v>
      </c>
      <c r="F8" s="6">
        <f>D8-E8</f>
        <v>5</v>
      </c>
    </row>
    <row r="9" spans="1:6" ht="12.75">
      <c r="A9" s="6"/>
      <c r="B9" s="6"/>
      <c r="C9" s="6" t="s">
        <v>2</v>
      </c>
      <c r="D9" s="6">
        <f>LOOKUP(C4,Kvalitsklasser!C10:C33,Kvalitsklasser!E10:E33)</f>
        <v>5</v>
      </c>
      <c r="E9" s="6">
        <f>IF(I35&lt;3,I35,3)</f>
        <v>0</v>
      </c>
      <c r="F9" s="6">
        <f>D9-E9</f>
        <v>5</v>
      </c>
    </row>
    <row r="10" spans="1:6" ht="12.75">
      <c r="A10" s="6"/>
      <c r="B10" s="6"/>
      <c r="C10" s="6" t="s">
        <v>3</v>
      </c>
      <c r="D10" s="6">
        <f>LOOKUP(C4,Kvalitsklasser!C10:C33,Kvalitsklasser!F10:F33)</f>
        <v>2</v>
      </c>
      <c r="E10" s="6">
        <f>IF(J35&lt;2,J35,2)</f>
        <v>0</v>
      </c>
      <c r="F10" s="6">
        <f>IF(D10&lt;E10,0,D10-E10)</f>
        <v>2</v>
      </c>
    </row>
    <row r="12" spans="11:13" ht="12.75">
      <c r="K12" s="5" t="s">
        <v>164</v>
      </c>
      <c r="L12" s="5" t="s">
        <v>164</v>
      </c>
      <c r="M12" s="5" t="s">
        <v>164</v>
      </c>
    </row>
    <row r="13" spans="1:13" ht="26.25">
      <c r="A13" s="10" t="s">
        <v>5</v>
      </c>
      <c r="E13" s="24" t="s">
        <v>123</v>
      </c>
      <c r="H13" s="24" t="s">
        <v>33</v>
      </c>
      <c r="I13" s="24" t="s">
        <v>35</v>
      </c>
      <c r="J13" s="24" t="s">
        <v>34</v>
      </c>
      <c r="K13" s="24" t="s">
        <v>33</v>
      </c>
      <c r="L13" s="24" t="s">
        <v>35</v>
      </c>
      <c r="M13" s="24" t="s">
        <v>34</v>
      </c>
    </row>
    <row r="14" spans="5:10" ht="12.75">
      <c r="E14" s="25"/>
      <c r="H14" s="3"/>
      <c r="I14" s="3"/>
      <c r="J14" s="3"/>
    </row>
    <row r="15" spans="1:13" ht="22.5">
      <c r="A15" s="78" t="s">
        <v>10</v>
      </c>
      <c r="B15" s="51" t="s">
        <v>6</v>
      </c>
      <c r="C15" s="26"/>
      <c r="D15" s="26"/>
      <c r="E15" s="27" t="s">
        <v>122</v>
      </c>
      <c r="F15" s="26"/>
      <c r="H15" s="28">
        <f>IF($E15="ja",K15,0)</f>
        <v>0</v>
      </c>
      <c r="I15" s="28">
        <f>IF($E15="ja",L15,0)</f>
        <v>0</v>
      </c>
      <c r="J15" s="28">
        <f>IF($E15="ja",M15,0)</f>
        <v>0</v>
      </c>
      <c r="K15" s="5">
        <v>1.5</v>
      </c>
      <c r="L15" s="5">
        <v>1.5</v>
      </c>
      <c r="M15" s="5">
        <v>1</v>
      </c>
    </row>
    <row r="16" spans="1:13" ht="22.5">
      <c r="A16" s="78"/>
      <c r="B16" s="51" t="s">
        <v>125</v>
      </c>
      <c r="C16" s="26"/>
      <c r="D16" s="26"/>
      <c r="E16" s="27" t="s">
        <v>122</v>
      </c>
      <c r="F16" s="26"/>
      <c r="H16" s="28">
        <f aca="true" t="shared" si="0" ref="H16:H32">IF($E16="ja",K16,0)</f>
        <v>0</v>
      </c>
      <c r="I16" s="28">
        <f aca="true" t="shared" si="1" ref="I16:I32">IF($E16="ja",L16,0)</f>
        <v>0</v>
      </c>
      <c r="J16" s="28">
        <f aca="true" t="shared" si="2" ref="J16:J32">IF($E16="ja",M16,0)</f>
        <v>0</v>
      </c>
      <c r="K16" s="5">
        <v>1.5</v>
      </c>
      <c r="L16" s="5">
        <v>1.5</v>
      </c>
      <c r="M16" s="5">
        <v>1</v>
      </c>
    </row>
    <row r="17" spans="1:13" ht="33.75">
      <c r="A17" s="78"/>
      <c r="B17" s="51" t="s">
        <v>126</v>
      </c>
      <c r="C17" s="26"/>
      <c r="D17" s="26"/>
      <c r="E17" s="27" t="s">
        <v>122</v>
      </c>
      <c r="F17" s="26"/>
      <c r="H17" s="28">
        <f t="shared" si="0"/>
        <v>0</v>
      </c>
      <c r="I17" s="28">
        <f t="shared" si="1"/>
        <v>0</v>
      </c>
      <c r="J17" s="28">
        <f t="shared" si="2"/>
        <v>0</v>
      </c>
      <c r="K17" s="5">
        <v>0.75</v>
      </c>
      <c r="L17" s="5">
        <v>0.75</v>
      </c>
      <c r="M17" s="5">
        <v>0.5</v>
      </c>
    </row>
    <row r="18" spans="1:13" ht="12.75">
      <c r="A18" s="78" t="s">
        <v>7</v>
      </c>
      <c r="B18" s="51" t="s">
        <v>124</v>
      </c>
      <c r="C18" s="26"/>
      <c r="D18" s="26"/>
      <c r="E18" s="27" t="s">
        <v>122</v>
      </c>
      <c r="F18" s="26"/>
      <c r="H18" s="28">
        <f t="shared" si="0"/>
        <v>0</v>
      </c>
      <c r="I18" s="28">
        <f t="shared" si="1"/>
        <v>0</v>
      </c>
      <c r="J18" s="28">
        <f t="shared" si="2"/>
        <v>0</v>
      </c>
      <c r="K18" s="5">
        <v>1</v>
      </c>
      <c r="L18" s="5">
        <v>1</v>
      </c>
      <c r="M18" s="5">
        <v>0.75</v>
      </c>
    </row>
    <row r="19" spans="1:13" ht="12.75">
      <c r="A19" s="78"/>
      <c r="B19" s="51" t="s">
        <v>127</v>
      </c>
      <c r="C19" s="26"/>
      <c r="D19" s="26"/>
      <c r="E19" s="27" t="s">
        <v>122</v>
      </c>
      <c r="F19" s="26"/>
      <c r="H19" s="28">
        <f t="shared" si="0"/>
        <v>0</v>
      </c>
      <c r="I19" s="28">
        <f t="shared" si="1"/>
        <v>0</v>
      </c>
      <c r="J19" s="28">
        <f t="shared" si="2"/>
        <v>0</v>
      </c>
      <c r="K19" s="5">
        <v>0.75</v>
      </c>
      <c r="L19" s="5">
        <v>0.75</v>
      </c>
      <c r="M19" s="5">
        <v>0.5</v>
      </c>
    </row>
    <row r="20" spans="1:13" ht="12.75">
      <c r="A20" s="78"/>
      <c r="B20" s="51" t="s">
        <v>128</v>
      </c>
      <c r="C20" s="26"/>
      <c r="D20" s="26"/>
      <c r="E20" s="27" t="s">
        <v>122</v>
      </c>
      <c r="F20" s="26"/>
      <c r="H20" s="28">
        <f t="shared" si="0"/>
        <v>0</v>
      </c>
      <c r="I20" s="28">
        <f t="shared" si="1"/>
        <v>0</v>
      </c>
      <c r="J20" s="28">
        <f t="shared" si="2"/>
        <v>0</v>
      </c>
      <c r="K20" s="5">
        <v>0.5</v>
      </c>
      <c r="L20" s="5">
        <v>0.5</v>
      </c>
      <c r="M20" s="5">
        <v>0.25</v>
      </c>
    </row>
    <row r="21" spans="1:13" ht="22.5">
      <c r="A21" s="78"/>
      <c r="B21" s="51" t="s">
        <v>8</v>
      </c>
      <c r="C21" s="26"/>
      <c r="D21" s="26"/>
      <c r="E21" s="27" t="s">
        <v>122</v>
      </c>
      <c r="F21" s="26"/>
      <c r="H21" s="28">
        <f t="shared" si="0"/>
        <v>0</v>
      </c>
      <c r="I21" s="28">
        <f t="shared" si="1"/>
        <v>0</v>
      </c>
      <c r="J21" s="28">
        <f t="shared" si="2"/>
        <v>0</v>
      </c>
      <c r="K21" s="5">
        <v>0.75</v>
      </c>
      <c r="L21" s="5">
        <v>0.75</v>
      </c>
      <c r="M21" s="5">
        <v>0.5</v>
      </c>
    </row>
    <row r="22" spans="1:13" ht="12.75">
      <c r="A22" s="78"/>
      <c r="B22" s="51" t="s">
        <v>9</v>
      </c>
      <c r="C22" s="26"/>
      <c r="D22" s="26"/>
      <c r="E22" s="27" t="s">
        <v>122</v>
      </c>
      <c r="F22" s="26"/>
      <c r="H22" s="28">
        <f t="shared" si="0"/>
        <v>0</v>
      </c>
      <c r="I22" s="28">
        <f t="shared" si="1"/>
        <v>0</v>
      </c>
      <c r="J22" s="28">
        <f t="shared" si="2"/>
        <v>0</v>
      </c>
      <c r="K22" s="5">
        <v>0.5</v>
      </c>
      <c r="L22" s="5">
        <v>0.5</v>
      </c>
      <c r="M22" s="5">
        <v>0.25</v>
      </c>
    </row>
    <row r="23" spans="1:13" ht="22.5">
      <c r="A23" s="78" t="s">
        <v>11</v>
      </c>
      <c r="B23" s="51" t="s">
        <v>12</v>
      </c>
      <c r="C23" s="26"/>
      <c r="D23" s="26"/>
      <c r="E23" s="27" t="s">
        <v>122</v>
      </c>
      <c r="F23" s="26"/>
      <c r="H23" s="28">
        <f t="shared" si="0"/>
        <v>0</v>
      </c>
      <c r="I23" s="28">
        <f t="shared" si="1"/>
        <v>0</v>
      </c>
      <c r="J23" s="28">
        <f t="shared" si="2"/>
        <v>0</v>
      </c>
      <c r="K23" s="5">
        <v>1</v>
      </c>
      <c r="L23" s="5">
        <v>1</v>
      </c>
      <c r="M23" s="5">
        <v>0.75</v>
      </c>
    </row>
    <row r="24" spans="1:13" ht="33.75">
      <c r="A24" s="78"/>
      <c r="B24" s="51" t="s">
        <v>13</v>
      </c>
      <c r="C24" s="26"/>
      <c r="D24" s="26"/>
      <c r="E24" s="27" t="s">
        <v>122</v>
      </c>
      <c r="F24" s="26"/>
      <c r="H24" s="28">
        <f t="shared" si="0"/>
        <v>0</v>
      </c>
      <c r="I24" s="28">
        <f t="shared" si="1"/>
        <v>0</v>
      </c>
      <c r="J24" s="28">
        <f t="shared" si="2"/>
        <v>0</v>
      </c>
      <c r="K24" s="5">
        <v>0.75</v>
      </c>
      <c r="L24" s="5">
        <v>0.75</v>
      </c>
      <c r="M24" s="5">
        <v>0.5</v>
      </c>
    </row>
    <row r="25" spans="1:13" ht="12.75">
      <c r="A25" s="78"/>
      <c r="B25" s="51" t="s">
        <v>14</v>
      </c>
      <c r="C25" s="26"/>
      <c r="D25" s="26"/>
      <c r="E25" s="27" t="s">
        <v>122</v>
      </c>
      <c r="F25" s="26"/>
      <c r="H25" s="28">
        <f t="shared" si="0"/>
        <v>0</v>
      </c>
      <c r="I25" s="28">
        <f t="shared" si="1"/>
        <v>0</v>
      </c>
      <c r="J25" s="28">
        <f t="shared" si="2"/>
        <v>0</v>
      </c>
      <c r="K25" s="5">
        <v>0.25</v>
      </c>
      <c r="L25" s="5">
        <v>0.25</v>
      </c>
      <c r="M25" s="5">
        <v>0.25</v>
      </c>
    </row>
    <row r="26" spans="1:13" ht="26.25">
      <c r="A26" s="79" t="s">
        <v>136</v>
      </c>
      <c r="B26" s="63" t="s">
        <v>129</v>
      </c>
      <c r="C26" s="26"/>
      <c r="D26" s="26"/>
      <c r="E26" s="27" t="s">
        <v>122</v>
      </c>
      <c r="F26" s="26"/>
      <c r="H26" s="28">
        <f t="shared" si="0"/>
        <v>0</v>
      </c>
      <c r="I26" s="28">
        <f t="shared" si="1"/>
        <v>0</v>
      </c>
      <c r="J26" s="28">
        <f t="shared" si="2"/>
        <v>0</v>
      </c>
      <c r="K26" s="5">
        <v>0.5</v>
      </c>
      <c r="L26" s="5">
        <v>0.5</v>
      </c>
      <c r="M26" s="5">
        <v>0.5</v>
      </c>
    </row>
    <row r="27" spans="1:13" ht="26.25">
      <c r="A27" s="80"/>
      <c r="B27" s="63" t="s">
        <v>130</v>
      </c>
      <c r="C27" s="26"/>
      <c r="D27" s="26"/>
      <c r="E27" s="27" t="s">
        <v>122</v>
      </c>
      <c r="F27" s="26"/>
      <c r="H27" s="28">
        <f t="shared" si="0"/>
        <v>0</v>
      </c>
      <c r="I27" s="28">
        <f t="shared" si="1"/>
        <v>0</v>
      </c>
      <c r="J27" s="28">
        <f t="shared" si="2"/>
        <v>0</v>
      </c>
      <c r="K27" s="5">
        <v>0.25</v>
      </c>
      <c r="L27" s="5">
        <v>0.25</v>
      </c>
      <c r="M27" s="5">
        <v>0.25</v>
      </c>
    </row>
    <row r="28" spans="1:13" ht="26.25">
      <c r="A28" s="80"/>
      <c r="B28" s="63" t="s">
        <v>131</v>
      </c>
      <c r="C28" s="26"/>
      <c r="D28" s="26"/>
      <c r="E28" s="27" t="s">
        <v>122</v>
      </c>
      <c r="F28" s="26"/>
      <c r="H28" s="28">
        <f t="shared" si="0"/>
        <v>0</v>
      </c>
      <c r="I28" s="28">
        <f t="shared" si="1"/>
        <v>0</v>
      </c>
      <c r="J28" s="28">
        <f t="shared" si="2"/>
        <v>0</v>
      </c>
      <c r="K28" s="5">
        <v>0.25</v>
      </c>
      <c r="L28" s="5">
        <v>0.25</v>
      </c>
      <c r="M28" s="5">
        <v>0.25</v>
      </c>
    </row>
    <row r="29" spans="1:13" ht="26.25">
      <c r="A29" s="80"/>
      <c r="B29" s="63" t="s">
        <v>132</v>
      </c>
      <c r="C29" s="26"/>
      <c r="D29" s="26"/>
      <c r="E29" s="27" t="s">
        <v>122</v>
      </c>
      <c r="F29" s="26"/>
      <c r="H29" s="28">
        <f t="shared" si="0"/>
        <v>0</v>
      </c>
      <c r="I29" s="28">
        <f t="shared" si="1"/>
        <v>0</v>
      </c>
      <c r="J29" s="28">
        <f t="shared" si="2"/>
        <v>0</v>
      </c>
      <c r="K29" s="5">
        <v>1</v>
      </c>
      <c r="L29" s="5">
        <v>1</v>
      </c>
      <c r="M29" s="5">
        <v>0.75</v>
      </c>
    </row>
    <row r="30" spans="1:13" ht="26.25">
      <c r="A30" s="80"/>
      <c r="B30" s="63" t="s">
        <v>133</v>
      </c>
      <c r="C30" s="26"/>
      <c r="D30" s="26"/>
      <c r="E30" s="27" t="s">
        <v>122</v>
      </c>
      <c r="F30" s="26"/>
      <c r="H30" s="28">
        <f t="shared" si="0"/>
        <v>0</v>
      </c>
      <c r="I30" s="28">
        <f t="shared" si="1"/>
        <v>0</v>
      </c>
      <c r="J30" s="28">
        <f t="shared" si="2"/>
        <v>0</v>
      </c>
      <c r="K30" s="5">
        <v>0.75</v>
      </c>
      <c r="L30" s="5">
        <v>0.75</v>
      </c>
      <c r="M30" s="5">
        <v>0.75</v>
      </c>
    </row>
    <row r="31" spans="1:13" ht="26.25">
      <c r="A31" s="80"/>
      <c r="B31" s="63" t="s">
        <v>134</v>
      </c>
      <c r="C31" s="26"/>
      <c r="D31" s="26"/>
      <c r="E31" s="27" t="s">
        <v>122</v>
      </c>
      <c r="F31" s="26"/>
      <c r="H31" s="28">
        <f t="shared" si="0"/>
        <v>0</v>
      </c>
      <c r="I31" s="28">
        <f t="shared" si="1"/>
        <v>0</v>
      </c>
      <c r="J31" s="28">
        <f t="shared" si="2"/>
        <v>0</v>
      </c>
      <c r="K31" s="5">
        <v>1</v>
      </c>
      <c r="L31" s="5">
        <v>1</v>
      </c>
      <c r="M31" s="5">
        <v>0.75</v>
      </c>
    </row>
    <row r="32" spans="1:13" ht="26.25">
      <c r="A32" s="81"/>
      <c r="B32" s="63" t="s">
        <v>135</v>
      </c>
      <c r="C32" s="26"/>
      <c r="D32" s="26"/>
      <c r="E32" s="27" t="s">
        <v>122</v>
      </c>
      <c r="F32" s="26"/>
      <c r="H32" s="28">
        <f t="shared" si="0"/>
        <v>0</v>
      </c>
      <c r="I32" s="28">
        <f t="shared" si="1"/>
        <v>0</v>
      </c>
      <c r="J32" s="28">
        <f t="shared" si="2"/>
        <v>0</v>
      </c>
      <c r="K32" s="5">
        <v>0.75</v>
      </c>
      <c r="L32" s="5">
        <v>0.75</v>
      </c>
      <c r="M32" s="5">
        <v>0.5</v>
      </c>
    </row>
    <row r="33" spans="1:10" ht="12.75">
      <c r="A33" s="29"/>
      <c r="B33" s="30"/>
      <c r="E33" s="25"/>
      <c r="H33" s="28"/>
      <c r="I33" s="28"/>
      <c r="J33" s="28"/>
    </row>
    <row r="34" s="31" customFormat="1" ht="12.75"/>
    <row r="35" spans="2:10" s="31" customFormat="1" ht="12.75" hidden="1">
      <c r="B35" s="31" t="s">
        <v>15</v>
      </c>
      <c r="H35" s="31">
        <f>SUM(H15:H34)</f>
        <v>0</v>
      </c>
      <c r="I35" s="31">
        <f>SUM(I15:I34)</f>
        <v>0</v>
      </c>
      <c r="J35" s="31">
        <f>SUM(J15:J34)</f>
        <v>0</v>
      </c>
    </row>
    <row r="36" s="31" customFormat="1" ht="12.75" hidden="1">
      <c r="B36" s="32" t="s">
        <v>17</v>
      </c>
    </row>
    <row r="37" s="31" customFormat="1" ht="12.75"/>
  </sheetData>
  <sheetProtection sheet="1" objects="1" scenarios="1" selectLockedCells="1"/>
  <mergeCells count="4">
    <mergeCell ref="A18:A22"/>
    <mergeCell ref="A15:A17"/>
    <mergeCell ref="A23:A25"/>
    <mergeCell ref="A26:A32"/>
  </mergeCells>
  <printOptions/>
  <pageMargins left="0.48" right="0.19" top="0.64" bottom="0.55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pane ySplit="13" topLeftCell="A20" activePane="bottomLeft" state="frozen"/>
      <selection pane="topLeft" activeCell="A1" sqref="A1"/>
      <selection pane="bottomLeft" activeCell="B3" sqref="B3"/>
    </sheetView>
  </sheetViews>
  <sheetFormatPr defaultColWidth="11.421875" defaultRowHeight="12.75"/>
  <cols>
    <col min="1" max="1" width="23.7109375" style="5" customWidth="1"/>
    <col min="2" max="2" width="63.7109375" style="5" customWidth="1"/>
    <col min="3" max="5" width="9.7109375" style="5" customWidth="1"/>
    <col min="6" max="7" width="11.421875" style="5" customWidth="1"/>
    <col min="8" max="11" width="11.421875" style="5" hidden="1" customWidth="1"/>
    <col min="12" max="13" width="0" style="5" hidden="1" customWidth="1"/>
    <col min="14" max="16384" width="11.421875" style="5" customWidth="1"/>
  </cols>
  <sheetData>
    <row r="1" ht="17.25">
      <c r="A1" s="9" t="s">
        <v>71</v>
      </c>
    </row>
    <row r="2" ht="15">
      <c r="A2" s="20"/>
    </row>
    <row r="3" spans="1:2" ht="12.75">
      <c r="A3" s="10" t="s">
        <v>148</v>
      </c>
      <c r="B3" s="21" t="s">
        <v>149</v>
      </c>
    </row>
    <row r="4" spans="2:3" ht="12.75">
      <c r="B4" s="22" t="s">
        <v>70</v>
      </c>
      <c r="C4" s="33" t="s">
        <v>50</v>
      </c>
    </row>
    <row r="6" ht="12.75">
      <c r="A6" s="5" t="s">
        <v>18</v>
      </c>
    </row>
    <row r="7" spans="1:6" ht="52.5">
      <c r="A7" s="43" t="s">
        <v>19</v>
      </c>
      <c r="B7" s="43"/>
      <c r="C7" s="44"/>
      <c r="D7" s="45" t="s">
        <v>4</v>
      </c>
      <c r="E7" s="45" t="s">
        <v>16</v>
      </c>
      <c r="F7" s="45" t="s">
        <v>20</v>
      </c>
    </row>
    <row r="8" spans="1:6" ht="12.75">
      <c r="A8" s="6"/>
      <c r="B8" s="6"/>
      <c r="C8" s="6" t="s">
        <v>1</v>
      </c>
      <c r="D8" s="6">
        <f>LOOKUP(C4,Kvalitsklasser!C10:C33,Kvalitsklasser!D10:D33)</f>
        <v>5</v>
      </c>
      <c r="E8" s="46">
        <f>IF(H32&lt;2,H32,2)</f>
        <v>0</v>
      </c>
      <c r="F8" s="46">
        <f>D8-E8</f>
        <v>5</v>
      </c>
    </row>
    <row r="9" spans="1:6" ht="12.75">
      <c r="A9" s="6"/>
      <c r="B9" s="6"/>
      <c r="C9" s="6" t="s">
        <v>2</v>
      </c>
      <c r="D9" s="6">
        <f>LOOKUP(C4,Kvalitsklasser!C10:C33,Kvalitsklasser!E10:E33)</f>
        <v>5</v>
      </c>
      <c r="E9" s="46">
        <f>IF(I32&lt;2,I32,2)</f>
        <v>0</v>
      </c>
      <c r="F9" s="46">
        <f>D9-E9</f>
        <v>5</v>
      </c>
    </row>
    <row r="10" spans="1:6" ht="12.75">
      <c r="A10" s="6"/>
      <c r="B10" s="6"/>
      <c r="C10" s="6" t="s">
        <v>3</v>
      </c>
      <c r="D10" s="6">
        <f>LOOKUP(C4,Kvalitsklasser!C10:C33,Kvalitsklasser!F10:F33)</f>
        <v>2</v>
      </c>
      <c r="E10" s="46">
        <f>IF(J32&lt;1.5,J32,1.5)</f>
        <v>0</v>
      </c>
      <c r="F10" s="46">
        <f>IF(D10&lt;E10,0,D10-E10)</f>
        <v>2</v>
      </c>
    </row>
    <row r="11" ht="12.75">
      <c r="H11" s="4" t="s">
        <v>147</v>
      </c>
    </row>
    <row r="12" spans="11:13" ht="12.75">
      <c r="K12" s="5" t="s">
        <v>165</v>
      </c>
      <c r="L12" s="5" t="s">
        <v>165</v>
      </c>
      <c r="M12" s="5" t="s">
        <v>165</v>
      </c>
    </row>
    <row r="13" spans="1:13" ht="26.25">
      <c r="A13" s="10" t="s">
        <v>32</v>
      </c>
      <c r="E13" s="24" t="s">
        <v>123</v>
      </c>
      <c r="H13" s="34" t="s">
        <v>33</v>
      </c>
      <c r="I13" s="34" t="s">
        <v>35</v>
      </c>
      <c r="J13" s="34" t="s">
        <v>34</v>
      </c>
      <c r="K13" s="34" t="s">
        <v>33</v>
      </c>
      <c r="L13" s="34" t="s">
        <v>35</v>
      </c>
      <c r="M13" s="34" t="s">
        <v>34</v>
      </c>
    </row>
    <row r="14" spans="5:10" ht="12.75">
      <c r="E14" s="25"/>
      <c r="H14" s="28"/>
      <c r="I14" s="28"/>
      <c r="J14" s="28"/>
    </row>
    <row r="15" spans="1:13" ht="12.75">
      <c r="A15" s="65" t="s">
        <v>21</v>
      </c>
      <c r="B15" s="67" t="s">
        <v>31</v>
      </c>
      <c r="C15" s="35"/>
      <c r="D15" s="35"/>
      <c r="E15" s="36" t="s">
        <v>122</v>
      </c>
      <c r="F15" s="35"/>
      <c r="H15" s="28">
        <f>IF($E15="ja",K15,0)</f>
        <v>0</v>
      </c>
      <c r="I15" s="28">
        <f>IF($E15="ja",L15,0)</f>
        <v>0</v>
      </c>
      <c r="J15" s="28">
        <f>IF($E15="ja",M15,0)</f>
        <v>0</v>
      </c>
      <c r="K15" s="5">
        <v>0.5</v>
      </c>
      <c r="L15" s="5">
        <v>0.5</v>
      </c>
      <c r="M15" s="5">
        <v>0.5</v>
      </c>
    </row>
    <row r="16" spans="1:10" ht="12.75">
      <c r="A16" s="71" t="s">
        <v>22</v>
      </c>
      <c r="B16" s="40"/>
      <c r="C16" s="37"/>
      <c r="D16" s="37"/>
      <c r="E16" s="38"/>
      <c r="F16" s="37"/>
      <c r="H16" s="28"/>
      <c r="I16" s="28"/>
      <c r="J16" s="28"/>
    </row>
    <row r="17" spans="1:13" ht="22.5">
      <c r="A17" s="65" t="s">
        <v>23</v>
      </c>
      <c r="B17" s="51" t="s">
        <v>25</v>
      </c>
      <c r="C17" s="26"/>
      <c r="D17" s="26"/>
      <c r="E17" s="27" t="s">
        <v>122</v>
      </c>
      <c r="F17" s="26"/>
      <c r="H17" s="28">
        <f aca="true" t="shared" si="0" ref="H17:H29">IF($E17="ja",K17,0)</f>
        <v>0</v>
      </c>
      <c r="I17" s="28">
        <f aca="true" t="shared" si="1" ref="I17:I29">IF($E17="ja",L17,0)</f>
        <v>0</v>
      </c>
      <c r="J17" s="28">
        <f aca="true" t="shared" si="2" ref="J17:J29">IF($E17="ja",M17,0)</f>
        <v>0</v>
      </c>
      <c r="K17" s="5">
        <v>1.5</v>
      </c>
      <c r="L17" s="5">
        <v>1.5</v>
      </c>
      <c r="M17" s="5">
        <v>1.25</v>
      </c>
    </row>
    <row r="18" spans="1:13" ht="33.75">
      <c r="A18" s="66" t="s">
        <v>24</v>
      </c>
      <c r="B18" s="51" t="s">
        <v>26</v>
      </c>
      <c r="C18" s="26"/>
      <c r="D18" s="26"/>
      <c r="E18" s="27" t="s">
        <v>122</v>
      </c>
      <c r="F18" s="26"/>
      <c r="H18" s="28">
        <f t="shared" si="0"/>
        <v>0</v>
      </c>
      <c r="I18" s="28">
        <f t="shared" si="1"/>
        <v>0</v>
      </c>
      <c r="J18" s="28">
        <f t="shared" si="2"/>
        <v>0</v>
      </c>
      <c r="K18" s="5">
        <v>1.25</v>
      </c>
      <c r="L18" s="5">
        <v>1.25</v>
      </c>
      <c r="M18" s="5">
        <v>1</v>
      </c>
    </row>
    <row r="19" spans="1:13" ht="22.5">
      <c r="A19" s="72"/>
      <c r="B19" s="51" t="s">
        <v>27</v>
      </c>
      <c r="C19" s="26"/>
      <c r="D19" s="26"/>
      <c r="E19" s="27" t="s">
        <v>122</v>
      </c>
      <c r="F19" s="26"/>
      <c r="H19" s="28">
        <f t="shared" si="0"/>
        <v>0</v>
      </c>
      <c r="I19" s="28">
        <f t="shared" si="1"/>
        <v>0</v>
      </c>
      <c r="J19" s="28">
        <f t="shared" si="2"/>
        <v>0</v>
      </c>
      <c r="K19" s="5">
        <v>1</v>
      </c>
      <c r="L19" s="5">
        <v>1</v>
      </c>
      <c r="M19" s="5">
        <v>0.75</v>
      </c>
    </row>
    <row r="20" spans="1:13" ht="22.5">
      <c r="A20" s="66" t="s">
        <v>28</v>
      </c>
      <c r="B20" s="51" t="s">
        <v>25</v>
      </c>
      <c r="C20" s="26"/>
      <c r="D20" s="26"/>
      <c r="E20" s="27" t="s">
        <v>122</v>
      </c>
      <c r="F20" s="26"/>
      <c r="H20" s="28">
        <f t="shared" si="0"/>
        <v>0</v>
      </c>
      <c r="I20" s="28">
        <f t="shared" si="1"/>
        <v>0</v>
      </c>
      <c r="J20" s="28">
        <f t="shared" si="2"/>
        <v>0</v>
      </c>
      <c r="K20" s="5">
        <v>0.5</v>
      </c>
      <c r="L20" s="5">
        <v>0.5</v>
      </c>
      <c r="M20" s="5">
        <v>0.25</v>
      </c>
    </row>
    <row r="21" spans="1:13" ht="33.75">
      <c r="A21" s="66" t="s">
        <v>29</v>
      </c>
      <c r="B21" s="51" t="s">
        <v>30</v>
      </c>
      <c r="C21" s="26"/>
      <c r="D21" s="26"/>
      <c r="E21" s="27" t="s">
        <v>122</v>
      </c>
      <c r="F21" s="26"/>
      <c r="H21" s="28">
        <f t="shared" si="0"/>
        <v>0</v>
      </c>
      <c r="I21" s="28">
        <f t="shared" si="1"/>
        <v>0</v>
      </c>
      <c r="J21" s="28">
        <f t="shared" si="2"/>
        <v>0</v>
      </c>
      <c r="K21" s="5">
        <v>0.5</v>
      </c>
      <c r="L21" s="5">
        <v>0.5</v>
      </c>
      <c r="M21" s="5">
        <v>0.25</v>
      </c>
    </row>
    <row r="22" spans="1:13" ht="22.5">
      <c r="A22" s="73"/>
      <c r="B22" s="51" t="s">
        <v>27</v>
      </c>
      <c r="C22" s="26"/>
      <c r="D22" s="26"/>
      <c r="E22" s="27" t="s">
        <v>122</v>
      </c>
      <c r="F22" s="26"/>
      <c r="H22" s="28">
        <f t="shared" si="0"/>
        <v>0</v>
      </c>
      <c r="I22" s="28">
        <f t="shared" si="1"/>
        <v>0</v>
      </c>
      <c r="J22" s="28">
        <f t="shared" si="2"/>
        <v>0</v>
      </c>
      <c r="K22" s="5">
        <v>0.5</v>
      </c>
      <c r="L22" s="5">
        <v>0.5</v>
      </c>
      <c r="M22" s="5">
        <v>0.25</v>
      </c>
    </row>
    <row r="23" spans="1:13" ht="26.25">
      <c r="A23" s="82" t="s">
        <v>136</v>
      </c>
      <c r="B23" s="23" t="s">
        <v>129</v>
      </c>
      <c r="C23" s="26"/>
      <c r="D23" s="26"/>
      <c r="E23" s="27" t="s">
        <v>122</v>
      </c>
      <c r="F23" s="26"/>
      <c r="H23" s="28">
        <f t="shared" si="0"/>
        <v>0</v>
      </c>
      <c r="I23" s="28">
        <f t="shared" si="1"/>
        <v>0</v>
      </c>
      <c r="J23" s="28">
        <f t="shared" si="2"/>
        <v>0</v>
      </c>
      <c r="K23" s="5">
        <v>0.5</v>
      </c>
      <c r="L23" s="5">
        <v>0.5</v>
      </c>
      <c r="M23" s="5">
        <v>0.5</v>
      </c>
    </row>
    <row r="24" spans="1:13" ht="26.25">
      <c r="A24" s="83"/>
      <c r="B24" s="63" t="s">
        <v>130</v>
      </c>
      <c r="C24" s="26"/>
      <c r="D24" s="26"/>
      <c r="E24" s="27" t="s">
        <v>122</v>
      </c>
      <c r="F24" s="26"/>
      <c r="H24" s="28">
        <f t="shared" si="0"/>
        <v>0</v>
      </c>
      <c r="I24" s="28">
        <f t="shared" si="1"/>
        <v>0</v>
      </c>
      <c r="J24" s="28">
        <f t="shared" si="2"/>
        <v>0</v>
      </c>
      <c r="K24" s="5">
        <v>0.25</v>
      </c>
      <c r="L24" s="5">
        <v>0.25</v>
      </c>
      <c r="M24" s="5">
        <v>0.25</v>
      </c>
    </row>
    <row r="25" spans="1:13" ht="26.25">
      <c r="A25" s="83"/>
      <c r="B25" s="63" t="s">
        <v>131</v>
      </c>
      <c r="C25" s="26"/>
      <c r="D25" s="26"/>
      <c r="E25" s="27" t="s">
        <v>122</v>
      </c>
      <c r="F25" s="26"/>
      <c r="H25" s="28">
        <f t="shared" si="0"/>
        <v>0</v>
      </c>
      <c r="I25" s="28">
        <f t="shared" si="1"/>
        <v>0</v>
      </c>
      <c r="J25" s="28">
        <f t="shared" si="2"/>
        <v>0</v>
      </c>
      <c r="K25" s="5">
        <v>0.25</v>
      </c>
      <c r="L25" s="5">
        <v>0.25</v>
      </c>
      <c r="M25" s="5">
        <v>0.25</v>
      </c>
    </row>
    <row r="26" spans="1:13" ht="26.25">
      <c r="A26" s="83"/>
      <c r="B26" s="63" t="s">
        <v>132</v>
      </c>
      <c r="C26" s="26"/>
      <c r="D26" s="26"/>
      <c r="E26" s="27" t="s">
        <v>122</v>
      </c>
      <c r="F26" s="26"/>
      <c r="H26" s="28">
        <f t="shared" si="0"/>
        <v>0</v>
      </c>
      <c r="I26" s="28">
        <f t="shared" si="1"/>
        <v>0</v>
      </c>
      <c r="J26" s="28">
        <f t="shared" si="2"/>
        <v>0</v>
      </c>
      <c r="K26" s="5">
        <v>1</v>
      </c>
      <c r="L26" s="5">
        <v>1</v>
      </c>
      <c r="M26" s="5">
        <v>0.75</v>
      </c>
    </row>
    <row r="27" spans="1:13" ht="26.25">
      <c r="A27" s="83"/>
      <c r="B27" s="63" t="s">
        <v>133</v>
      </c>
      <c r="C27" s="26"/>
      <c r="D27" s="26"/>
      <c r="E27" s="27" t="s">
        <v>122</v>
      </c>
      <c r="F27" s="26"/>
      <c r="H27" s="28">
        <f t="shared" si="0"/>
        <v>0</v>
      </c>
      <c r="I27" s="28">
        <f t="shared" si="1"/>
        <v>0</v>
      </c>
      <c r="J27" s="28">
        <f t="shared" si="2"/>
        <v>0</v>
      </c>
      <c r="K27" s="5">
        <v>0.75</v>
      </c>
      <c r="L27" s="5">
        <v>0.75</v>
      </c>
      <c r="M27" s="5">
        <v>0.5</v>
      </c>
    </row>
    <row r="28" spans="1:13" ht="26.25">
      <c r="A28" s="83"/>
      <c r="B28" s="63" t="s">
        <v>134</v>
      </c>
      <c r="C28" s="26"/>
      <c r="D28" s="26"/>
      <c r="E28" s="27" t="s">
        <v>122</v>
      </c>
      <c r="F28" s="26"/>
      <c r="H28" s="28">
        <f t="shared" si="0"/>
        <v>0</v>
      </c>
      <c r="I28" s="28">
        <f t="shared" si="1"/>
        <v>0</v>
      </c>
      <c r="J28" s="28">
        <f t="shared" si="2"/>
        <v>0</v>
      </c>
      <c r="K28" s="5">
        <v>1</v>
      </c>
      <c r="L28" s="5">
        <v>1</v>
      </c>
      <c r="M28" s="5">
        <v>0.75</v>
      </c>
    </row>
    <row r="29" spans="1:13" ht="26.25">
      <c r="A29" s="84"/>
      <c r="B29" s="63" t="s">
        <v>135</v>
      </c>
      <c r="C29" s="26"/>
      <c r="D29" s="26"/>
      <c r="E29" s="27" t="s">
        <v>122</v>
      </c>
      <c r="F29" s="26"/>
      <c r="H29" s="28">
        <f t="shared" si="0"/>
        <v>0</v>
      </c>
      <c r="I29" s="28">
        <f t="shared" si="1"/>
        <v>0</v>
      </c>
      <c r="J29" s="28">
        <f t="shared" si="2"/>
        <v>0</v>
      </c>
      <c r="K29" s="5">
        <v>0.75</v>
      </c>
      <c r="L29" s="5">
        <v>0.75</v>
      </c>
      <c r="M29" s="5">
        <v>0.5</v>
      </c>
    </row>
    <row r="30" spans="1:10" ht="12.75">
      <c r="A30" s="39"/>
      <c r="B30" s="40"/>
      <c r="F30" s="21"/>
      <c r="H30" s="28"/>
      <c r="I30" s="28"/>
      <c r="J30" s="28"/>
    </row>
    <row r="31" spans="1:10" ht="12.75">
      <c r="A31" s="39"/>
      <c r="B31" s="40"/>
      <c r="F31" s="21"/>
      <c r="H31" s="28"/>
      <c r="I31" s="28"/>
      <c r="J31" s="28"/>
    </row>
    <row r="32" spans="2:10" ht="12.75" hidden="1">
      <c r="B32" s="5" t="s">
        <v>15</v>
      </c>
      <c r="H32" s="28">
        <f>SUM(H15:H31)</f>
        <v>0</v>
      </c>
      <c r="I32" s="28">
        <f>SUM(I15:I31)</f>
        <v>0</v>
      </c>
      <c r="J32" s="28">
        <f>SUM(J15:J31)</f>
        <v>0</v>
      </c>
    </row>
    <row r="33" spans="2:10" ht="12.75" hidden="1">
      <c r="B33" s="8" t="s">
        <v>17</v>
      </c>
      <c r="H33" s="28"/>
      <c r="I33" s="28"/>
      <c r="J33" s="28"/>
    </row>
  </sheetData>
  <sheetProtection sheet="1" objects="1" scenarios="1" selectLockedCells="1"/>
  <mergeCells count="1">
    <mergeCell ref="A23:A29"/>
  </mergeCells>
  <printOptions/>
  <pageMargins left="0.58" right="0.41" top="0.69" bottom="0.64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B3" sqref="B3"/>
    </sheetView>
  </sheetViews>
  <sheetFormatPr defaultColWidth="11.421875" defaultRowHeight="12.75"/>
  <cols>
    <col min="1" max="1" width="23.7109375" style="5" customWidth="1"/>
    <col min="2" max="2" width="63.7109375" style="5" customWidth="1"/>
    <col min="3" max="5" width="9.7109375" style="5" customWidth="1"/>
    <col min="6" max="7" width="11.421875" style="5" customWidth="1"/>
    <col min="8" max="10" width="11.421875" style="5" hidden="1" customWidth="1"/>
    <col min="11" max="13" width="0" style="5" hidden="1" customWidth="1"/>
    <col min="14" max="16384" width="11.421875" style="5" customWidth="1"/>
  </cols>
  <sheetData>
    <row r="1" ht="17.25">
      <c r="A1" s="9" t="s">
        <v>73</v>
      </c>
    </row>
    <row r="2" ht="15">
      <c r="A2" s="20"/>
    </row>
    <row r="3" spans="1:2" ht="12.75">
      <c r="A3" s="10" t="s">
        <v>148</v>
      </c>
      <c r="B3" s="21" t="s">
        <v>149</v>
      </c>
    </row>
    <row r="4" spans="1:3" ht="12.75">
      <c r="A4" s="15"/>
      <c r="B4" s="22" t="s">
        <v>70</v>
      </c>
      <c r="C4" s="41" t="s">
        <v>163</v>
      </c>
    </row>
    <row r="6" ht="12.75">
      <c r="A6" s="5" t="s">
        <v>18</v>
      </c>
    </row>
    <row r="7" spans="1:6" ht="52.5">
      <c r="A7" s="43" t="s">
        <v>19</v>
      </c>
      <c r="B7" s="43"/>
      <c r="C7" s="44"/>
      <c r="D7" s="45" t="s">
        <v>4</v>
      </c>
      <c r="E7" s="45" t="s">
        <v>16</v>
      </c>
      <c r="F7" s="45" t="s">
        <v>20</v>
      </c>
    </row>
    <row r="8" spans="1:6" ht="12.75">
      <c r="A8" s="6"/>
      <c r="B8" s="6"/>
      <c r="C8" s="6" t="s">
        <v>1</v>
      </c>
      <c r="D8" s="6">
        <f>LOOKUP(C4,Kvalitsklasser!C10:C33,Kvalitsklasser!D10:D33)</f>
        <v>5</v>
      </c>
      <c r="E8" s="46">
        <f>IF(H32&lt;3,H32,3)</f>
        <v>0</v>
      </c>
      <c r="F8" s="46">
        <f>D8-E8</f>
        <v>5</v>
      </c>
    </row>
    <row r="9" spans="1:6" ht="12.75">
      <c r="A9" s="6"/>
      <c r="B9" s="6"/>
      <c r="C9" s="6" t="s">
        <v>2</v>
      </c>
      <c r="D9" s="6">
        <f>LOOKUP(C4,Kvalitsklasser!C10:C33,Kvalitsklasser!E10:E33)</f>
        <v>5</v>
      </c>
      <c r="E9" s="46">
        <f>IF(I32&lt;3,I32,3)</f>
        <v>0</v>
      </c>
      <c r="F9" s="46">
        <f>D9-E9</f>
        <v>5</v>
      </c>
    </row>
    <row r="10" spans="1:6" ht="12.75">
      <c r="A10" s="6"/>
      <c r="B10" s="6"/>
      <c r="C10" s="6" t="s">
        <v>3</v>
      </c>
      <c r="D10" s="6">
        <f>LOOKUP(C4,Kvalitsklasser!C10:C33,Kvalitsklasser!F10:F33)</f>
        <v>2</v>
      </c>
      <c r="E10" s="46">
        <f>IF(J32&lt;2,J32,2)</f>
        <v>0</v>
      </c>
      <c r="F10" s="46">
        <f>IF(D10&lt;E10,0,D10-E10)</f>
        <v>2</v>
      </c>
    </row>
    <row r="11" ht="12.75">
      <c r="H11" s="4" t="s">
        <v>147</v>
      </c>
    </row>
    <row r="12" spans="11:13" ht="12.75">
      <c r="K12" s="5" t="s">
        <v>166</v>
      </c>
      <c r="L12" s="5" t="s">
        <v>166</v>
      </c>
      <c r="M12" s="5" t="s">
        <v>166</v>
      </c>
    </row>
    <row r="13" spans="1:13" ht="26.25">
      <c r="A13" s="10" t="s">
        <v>32</v>
      </c>
      <c r="E13" s="24" t="s">
        <v>123</v>
      </c>
      <c r="H13" s="34" t="s">
        <v>33</v>
      </c>
      <c r="I13" s="34" t="s">
        <v>35</v>
      </c>
      <c r="J13" s="34" t="s">
        <v>34</v>
      </c>
      <c r="K13" s="34" t="s">
        <v>33</v>
      </c>
      <c r="L13" s="34" t="s">
        <v>35</v>
      </c>
      <c r="M13" s="34" t="s">
        <v>34</v>
      </c>
    </row>
    <row r="14" spans="5:10" ht="12.75">
      <c r="E14" s="25"/>
      <c r="H14" s="28"/>
      <c r="I14" s="28"/>
      <c r="J14" s="28"/>
    </row>
    <row r="15" spans="1:13" ht="12.75">
      <c r="A15" s="65" t="s">
        <v>21</v>
      </c>
      <c r="B15" s="67" t="s">
        <v>31</v>
      </c>
      <c r="C15" s="35"/>
      <c r="D15" s="35"/>
      <c r="E15" s="36" t="s">
        <v>122</v>
      </c>
      <c r="F15" s="35"/>
      <c r="H15" s="28">
        <f>IF($E15="ja",K15,0)</f>
        <v>0</v>
      </c>
      <c r="I15" s="28">
        <f>IF($E15="ja",L15,0)</f>
        <v>0</v>
      </c>
      <c r="J15" s="28">
        <f>IF($E15="ja",M15,0)</f>
        <v>0</v>
      </c>
      <c r="K15" s="5">
        <v>0.5</v>
      </c>
      <c r="L15" s="5">
        <v>0.5</v>
      </c>
      <c r="M15" s="5">
        <v>0.5</v>
      </c>
    </row>
    <row r="16" spans="1:10" ht="12.75">
      <c r="A16" s="66" t="s">
        <v>22</v>
      </c>
      <c r="B16" s="40"/>
      <c r="C16" s="47"/>
      <c r="D16" s="47"/>
      <c r="E16" s="48"/>
      <c r="F16" s="47"/>
      <c r="H16" s="28"/>
      <c r="I16" s="28"/>
      <c r="J16" s="28"/>
    </row>
    <row r="17" spans="1:13" ht="22.5">
      <c r="A17" s="65" t="s">
        <v>23</v>
      </c>
      <c r="B17" s="51" t="s">
        <v>25</v>
      </c>
      <c r="C17" s="26"/>
      <c r="D17" s="26"/>
      <c r="E17" s="27" t="s">
        <v>122</v>
      </c>
      <c r="F17" s="26"/>
      <c r="H17" s="28">
        <f aca="true" t="shared" si="0" ref="H17:H29">IF($E17="ja",K17,0)</f>
        <v>0</v>
      </c>
      <c r="I17" s="28">
        <f aca="true" t="shared" si="1" ref="I17:I29">IF($E17="ja",L17,0)</f>
        <v>0</v>
      </c>
      <c r="J17" s="28">
        <f aca="true" t="shared" si="2" ref="J17:J29">IF($E17="ja",M17,0)</f>
        <v>0</v>
      </c>
      <c r="K17" s="5">
        <v>1.5</v>
      </c>
      <c r="L17" s="5">
        <v>1.5</v>
      </c>
      <c r="M17" s="5">
        <v>1.25</v>
      </c>
    </row>
    <row r="18" spans="1:13" ht="33.75">
      <c r="A18" s="68" t="s">
        <v>24</v>
      </c>
      <c r="B18" s="51" t="s">
        <v>26</v>
      </c>
      <c r="C18" s="26"/>
      <c r="D18" s="26"/>
      <c r="E18" s="27" t="s">
        <v>122</v>
      </c>
      <c r="F18" s="26"/>
      <c r="H18" s="28">
        <f t="shared" si="0"/>
        <v>0</v>
      </c>
      <c r="I18" s="28">
        <f t="shared" si="1"/>
        <v>0</v>
      </c>
      <c r="J18" s="28">
        <f t="shared" si="2"/>
        <v>0</v>
      </c>
      <c r="K18" s="5">
        <v>1.25</v>
      </c>
      <c r="L18" s="5">
        <v>1.25</v>
      </c>
      <c r="M18" s="5">
        <v>1</v>
      </c>
    </row>
    <row r="19" spans="1:13" ht="22.5">
      <c r="A19" s="69"/>
      <c r="B19" s="51" t="s">
        <v>27</v>
      </c>
      <c r="C19" s="26"/>
      <c r="D19" s="26"/>
      <c r="E19" s="27" t="s">
        <v>122</v>
      </c>
      <c r="F19" s="26"/>
      <c r="H19" s="28">
        <f t="shared" si="0"/>
        <v>0</v>
      </c>
      <c r="I19" s="28">
        <f t="shared" si="1"/>
        <v>0</v>
      </c>
      <c r="J19" s="28">
        <f t="shared" si="2"/>
        <v>0</v>
      </c>
      <c r="K19" s="5">
        <v>1</v>
      </c>
      <c r="L19" s="5">
        <v>1</v>
      </c>
      <c r="M19" s="5">
        <v>0.75</v>
      </c>
    </row>
    <row r="20" spans="1:13" ht="22.5">
      <c r="A20" s="68" t="s">
        <v>28</v>
      </c>
      <c r="B20" s="70" t="s">
        <v>25</v>
      </c>
      <c r="C20" s="26"/>
      <c r="D20" s="26"/>
      <c r="E20" s="27" t="s">
        <v>122</v>
      </c>
      <c r="F20" s="26"/>
      <c r="H20" s="28">
        <f t="shared" si="0"/>
        <v>0</v>
      </c>
      <c r="I20" s="28">
        <f t="shared" si="1"/>
        <v>0</v>
      </c>
      <c r="J20" s="28">
        <f t="shared" si="2"/>
        <v>0</v>
      </c>
      <c r="K20" s="5">
        <v>0.5</v>
      </c>
      <c r="L20" s="5">
        <v>0.5</v>
      </c>
      <c r="M20" s="5">
        <v>0.25</v>
      </c>
    </row>
    <row r="21" spans="1:13" ht="33.75">
      <c r="A21" s="68" t="s">
        <v>29</v>
      </c>
      <c r="B21" s="70" t="s">
        <v>30</v>
      </c>
      <c r="C21" s="26"/>
      <c r="D21" s="26"/>
      <c r="E21" s="27" t="s">
        <v>122</v>
      </c>
      <c r="F21" s="26"/>
      <c r="H21" s="28">
        <f t="shared" si="0"/>
        <v>0</v>
      </c>
      <c r="I21" s="28">
        <f t="shared" si="1"/>
        <v>0</v>
      </c>
      <c r="J21" s="28">
        <f t="shared" si="2"/>
        <v>0</v>
      </c>
      <c r="K21" s="5">
        <v>0.5</v>
      </c>
      <c r="L21" s="5">
        <v>0.5</v>
      </c>
      <c r="M21" s="5">
        <v>0.25</v>
      </c>
    </row>
    <row r="22" spans="1:13" ht="22.5">
      <c r="A22" s="69"/>
      <c r="B22" s="70" t="s">
        <v>27</v>
      </c>
      <c r="C22" s="26"/>
      <c r="D22" s="26"/>
      <c r="E22" s="27" t="s">
        <v>122</v>
      </c>
      <c r="F22" s="26"/>
      <c r="H22" s="28">
        <f t="shared" si="0"/>
        <v>0</v>
      </c>
      <c r="I22" s="28">
        <f t="shared" si="1"/>
        <v>0</v>
      </c>
      <c r="J22" s="28">
        <f t="shared" si="2"/>
        <v>0</v>
      </c>
      <c r="K22" s="5">
        <v>0.5</v>
      </c>
      <c r="L22" s="5">
        <v>0.5</v>
      </c>
      <c r="M22" s="5">
        <v>0.25</v>
      </c>
    </row>
    <row r="23" spans="1:13" ht="26.25">
      <c r="A23" s="85" t="s">
        <v>136</v>
      </c>
      <c r="B23" s="23" t="s">
        <v>129</v>
      </c>
      <c r="C23" s="26"/>
      <c r="D23" s="26"/>
      <c r="E23" s="27" t="s">
        <v>122</v>
      </c>
      <c r="F23" s="26"/>
      <c r="H23" s="28">
        <f t="shared" si="0"/>
        <v>0</v>
      </c>
      <c r="I23" s="28">
        <f t="shared" si="1"/>
        <v>0</v>
      </c>
      <c r="J23" s="28">
        <f t="shared" si="2"/>
        <v>0</v>
      </c>
      <c r="K23" s="5">
        <v>0.5</v>
      </c>
      <c r="L23" s="5">
        <v>0.5</v>
      </c>
      <c r="M23" s="5">
        <v>0.5</v>
      </c>
    </row>
    <row r="24" spans="1:13" ht="26.25">
      <c r="A24" s="83"/>
      <c r="B24" s="63" t="s">
        <v>130</v>
      </c>
      <c r="C24" s="26"/>
      <c r="D24" s="26"/>
      <c r="E24" s="27" t="s">
        <v>122</v>
      </c>
      <c r="F24" s="26"/>
      <c r="H24" s="28">
        <f t="shared" si="0"/>
        <v>0</v>
      </c>
      <c r="I24" s="28">
        <f t="shared" si="1"/>
        <v>0</v>
      </c>
      <c r="J24" s="28">
        <f t="shared" si="2"/>
        <v>0</v>
      </c>
      <c r="K24" s="5">
        <v>0.25</v>
      </c>
      <c r="L24" s="5">
        <v>0.25</v>
      </c>
      <c r="M24" s="5">
        <v>0.25</v>
      </c>
    </row>
    <row r="25" spans="1:13" ht="26.25">
      <c r="A25" s="83"/>
      <c r="B25" s="63" t="s">
        <v>131</v>
      </c>
      <c r="C25" s="26"/>
      <c r="D25" s="26"/>
      <c r="E25" s="27" t="s">
        <v>122</v>
      </c>
      <c r="F25" s="26"/>
      <c r="H25" s="28">
        <f t="shared" si="0"/>
        <v>0</v>
      </c>
      <c r="I25" s="28">
        <f t="shared" si="1"/>
        <v>0</v>
      </c>
      <c r="J25" s="28">
        <f t="shared" si="2"/>
        <v>0</v>
      </c>
      <c r="K25" s="5">
        <v>0.25</v>
      </c>
      <c r="L25" s="5">
        <v>0.25</v>
      </c>
      <c r="M25" s="5">
        <v>0.25</v>
      </c>
    </row>
    <row r="26" spans="1:13" ht="26.25">
      <c r="A26" s="83"/>
      <c r="B26" s="63" t="s">
        <v>132</v>
      </c>
      <c r="C26" s="26"/>
      <c r="D26" s="26"/>
      <c r="E26" s="27" t="s">
        <v>122</v>
      </c>
      <c r="F26" s="26"/>
      <c r="H26" s="28">
        <f t="shared" si="0"/>
        <v>0</v>
      </c>
      <c r="I26" s="28">
        <f t="shared" si="1"/>
        <v>0</v>
      </c>
      <c r="J26" s="28">
        <f t="shared" si="2"/>
        <v>0</v>
      </c>
      <c r="K26" s="5">
        <v>1</v>
      </c>
      <c r="L26" s="5">
        <v>1</v>
      </c>
      <c r="M26" s="5">
        <v>0.75</v>
      </c>
    </row>
    <row r="27" spans="1:13" ht="26.25">
      <c r="A27" s="83"/>
      <c r="B27" s="63" t="s">
        <v>133</v>
      </c>
      <c r="C27" s="26"/>
      <c r="D27" s="26"/>
      <c r="E27" s="27" t="s">
        <v>122</v>
      </c>
      <c r="F27" s="26"/>
      <c r="H27" s="28">
        <f t="shared" si="0"/>
        <v>0</v>
      </c>
      <c r="I27" s="28">
        <f t="shared" si="1"/>
        <v>0</v>
      </c>
      <c r="J27" s="28">
        <f t="shared" si="2"/>
        <v>0</v>
      </c>
      <c r="K27" s="5">
        <v>0.75</v>
      </c>
      <c r="L27" s="5">
        <v>0.75</v>
      </c>
      <c r="M27" s="5">
        <v>0.5</v>
      </c>
    </row>
    <row r="28" spans="1:13" ht="26.25">
      <c r="A28" s="83"/>
      <c r="B28" s="64" t="s">
        <v>134</v>
      </c>
      <c r="C28" s="26"/>
      <c r="D28" s="26"/>
      <c r="E28" s="27" t="s">
        <v>122</v>
      </c>
      <c r="F28" s="26"/>
      <c r="H28" s="28">
        <f t="shared" si="0"/>
        <v>0</v>
      </c>
      <c r="I28" s="28">
        <f t="shared" si="1"/>
        <v>0</v>
      </c>
      <c r="J28" s="28">
        <f t="shared" si="2"/>
        <v>0</v>
      </c>
      <c r="K28" s="5">
        <v>1</v>
      </c>
      <c r="L28" s="5">
        <v>1</v>
      </c>
      <c r="M28" s="5">
        <v>0.75</v>
      </c>
    </row>
    <row r="29" spans="1:13" ht="26.25">
      <c r="A29" s="84"/>
      <c r="B29" s="63" t="s">
        <v>135</v>
      </c>
      <c r="C29" s="26"/>
      <c r="D29" s="26"/>
      <c r="E29" s="27" t="s">
        <v>122</v>
      </c>
      <c r="F29" s="26"/>
      <c r="H29" s="28">
        <f t="shared" si="0"/>
        <v>0</v>
      </c>
      <c r="I29" s="28">
        <f t="shared" si="1"/>
        <v>0</v>
      </c>
      <c r="J29" s="28">
        <f t="shared" si="2"/>
        <v>0</v>
      </c>
      <c r="K29" s="5">
        <v>0.75</v>
      </c>
      <c r="L29" s="5">
        <v>0.75</v>
      </c>
      <c r="M29" s="5">
        <v>0.5</v>
      </c>
    </row>
    <row r="30" spans="1:10" ht="12.75">
      <c r="A30" s="39"/>
      <c r="B30" s="42"/>
      <c r="F30" s="4"/>
      <c r="H30" s="28"/>
      <c r="I30" s="28"/>
      <c r="J30" s="28"/>
    </row>
    <row r="31" spans="8:10" ht="12.75">
      <c r="H31" s="28"/>
      <c r="I31" s="28"/>
      <c r="J31" s="28"/>
    </row>
    <row r="32" spans="2:10" ht="12.75" hidden="1">
      <c r="B32" s="5" t="s">
        <v>15</v>
      </c>
      <c r="H32" s="28">
        <f>SUM(H15:H31)</f>
        <v>0</v>
      </c>
      <c r="I32" s="28">
        <f>SUM(I15:I31)</f>
        <v>0</v>
      </c>
      <c r="J32" s="28">
        <f>SUM(J15:J31)</f>
        <v>0</v>
      </c>
    </row>
    <row r="33" spans="2:10" ht="12.75" hidden="1">
      <c r="B33" s="8" t="s">
        <v>17</v>
      </c>
      <c r="H33" s="28"/>
      <c r="I33" s="28"/>
      <c r="J33" s="28"/>
    </row>
    <row r="34" spans="8:10" ht="12.75">
      <c r="H34" s="28"/>
      <c r="I34" s="28"/>
      <c r="J34" s="28"/>
    </row>
  </sheetData>
  <sheetProtection sheet="1" objects="1" scenarios="1" selectLockedCells="1"/>
  <mergeCells count="1">
    <mergeCell ref="A23:A29"/>
  </mergeCells>
  <printOptions/>
  <pageMargins left="0.48" right="0.5" top="0.76" bottom="0.7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1">
      <pane ySplit="13" topLeftCell="A26" activePane="bottomLeft" state="frozen"/>
      <selection pane="topLeft" activeCell="A1" sqref="A1"/>
      <selection pane="bottomLeft" activeCell="B36" sqref="B36"/>
    </sheetView>
  </sheetViews>
  <sheetFormatPr defaultColWidth="11.421875" defaultRowHeight="12.75"/>
  <cols>
    <col min="1" max="1" width="23.7109375" style="59" customWidth="1"/>
    <col min="2" max="2" width="63.7109375" style="5" customWidth="1"/>
    <col min="3" max="3" width="9.7109375" style="5" customWidth="1"/>
    <col min="4" max="10" width="11.421875" style="5" customWidth="1"/>
    <col min="11" max="16384" width="11.421875" style="5" customWidth="1"/>
  </cols>
  <sheetData>
    <row r="1" ht="17.25">
      <c r="A1" s="74" t="s">
        <v>74</v>
      </c>
    </row>
    <row r="2" ht="15">
      <c r="A2" s="56"/>
    </row>
    <row r="3" spans="1:2" ht="12.75">
      <c r="A3" s="57" t="s">
        <v>148</v>
      </c>
      <c r="B3" s="21" t="s">
        <v>149</v>
      </c>
    </row>
    <row r="4" spans="1:3" ht="12.75">
      <c r="A4" s="58"/>
      <c r="B4" s="22" t="s">
        <v>70</v>
      </c>
      <c r="C4" s="41" t="s">
        <v>163</v>
      </c>
    </row>
    <row r="5" ht="12.75">
      <c r="D5" s="15" t="s">
        <v>106</v>
      </c>
    </row>
    <row r="6" spans="1:4" ht="12.75">
      <c r="A6" s="59" t="s">
        <v>18</v>
      </c>
      <c r="D6" s="15" t="s">
        <v>105</v>
      </c>
    </row>
    <row r="7" spans="1:6" ht="52.5">
      <c r="A7" s="60" t="s">
        <v>19</v>
      </c>
      <c r="B7" s="43"/>
      <c r="C7" s="44"/>
      <c r="D7" s="45" t="s">
        <v>94</v>
      </c>
      <c r="E7" s="45" t="s">
        <v>99</v>
      </c>
      <c r="F7" s="45" t="s">
        <v>95</v>
      </c>
    </row>
    <row r="8" spans="1:6" ht="12.75">
      <c r="A8" s="61"/>
      <c r="B8" s="6"/>
      <c r="C8" s="6" t="s">
        <v>1</v>
      </c>
      <c r="D8" s="7">
        <v>2.5</v>
      </c>
      <c r="E8" s="46">
        <f>IF(H65&lt;3,H65,3)</f>
        <v>0</v>
      </c>
      <c r="F8" s="55" t="str">
        <f>IF((E8&gt;=D8),"JA","NEI")</f>
        <v>NEI</v>
      </c>
    </row>
    <row r="9" spans="1:6" ht="12.75">
      <c r="A9" s="61"/>
      <c r="B9" s="6"/>
      <c r="C9" s="6" t="s">
        <v>2</v>
      </c>
      <c r="D9" s="7">
        <v>2.5</v>
      </c>
      <c r="E9" s="46">
        <f>IF(I65&lt;3,I65,3)</f>
        <v>0</v>
      </c>
      <c r="F9" s="55" t="str">
        <f>IF((E9&gt;=D9),"JA","NEI")</f>
        <v>NEI</v>
      </c>
    </row>
    <row r="10" spans="1:6" ht="12.75">
      <c r="A10" s="61"/>
      <c r="B10" s="6"/>
      <c r="C10" s="6" t="s">
        <v>3</v>
      </c>
      <c r="D10" s="7">
        <v>0.25</v>
      </c>
      <c r="E10" s="46">
        <f>IF(J65&lt;2,J65,2)</f>
        <v>0</v>
      </c>
      <c r="F10" s="55" t="str">
        <f>IF((E10&gt;=D10),"JA","NEI")</f>
        <v>NEI</v>
      </c>
    </row>
    <row r="12" spans="8:13" ht="12.75">
      <c r="H12" s="49" t="s">
        <v>147</v>
      </c>
      <c r="I12" s="28"/>
      <c r="J12" s="28"/>
      <c r="K12" s="4" t="s">
        <v>166</v>
      </c>
      <c r="L12" s="4" t="s">
        <v>166</v>
      </c>
      <c r="M12" s="4" t="s">
        <v>166</v>
      </c>
    </row>
    <row r="13" spans="1:13" ht="26.25">
      <c r="A13" s="57" t="s">
        <v>85</v>
      </c>
      <c r="E13" s="24" t="s">
        <v>123</v>
      </c>
      <c r="H13" s="34" t="s">
        <v>33</v>
      </c>
      <c r="I13" s="34" t="s">
        <v>35</v>
      </c>
      <c r="J13" s="34" t="s">
        <v>34</v>
      </c>
      <c r="K13" s="34" t="s">
        <v>33</v>
      </c>
      <c r="L13" s="34" t="s">
        <v>35</v>
      </c>
      <c r="M13" s="34" t="s">
        <v>34</v>
      </c>
    </row>
    <row r="14" spans="1:10" ht="12.75">
      <c r="A14" s="57" t="s">
        <v>96</v>
      </c>
      <c r="H14" s="28"/>
      <c r="I14" s="28"/>
      <c r="J14" s="28"/>
    </row>
    <row r="15" spans="1:13" ht="23.25">
      <c r="A15" s="87" t="s">
        <v>93</v>
      </c>
      <c r="B15" s="50" t="s">
        <v>76</v>
      </c>
      <c r="C15" s="26"/>
      <c r="D15" s="26"/>
      <c r="E15" s="36" t="s">
        <v>122</v>
      </c>
      <c r="F15" s="26"/>
      <c r="H15" s="28">
        <f>IF($E15="ja",K15,0)</f>
        <v>0</v>
      </c>
      <c r="I15" s="28">
        <f>IF($E15="ja",L15,0)</f>
        <v>0</v>
      </c>
      <c r="J15" s="28">
        <f>IF($E15="ja",M15,0)</f>
        <v>0</v>
      </c>
      <c r="K15" s="5">
        <v>0.5</v>
      </c>
      <c r="L15" s="5">
        <v>0.25</v>
      </c>
      <c r="M15" s="5">
        <v>0.5</v>
      </c>
    </row>
    <row r="16" spans="1:13" ht="12.75">
      <c r="A16" s="88"/>
      <c r="B16" s="50" t="s">
        <v>77</v>
      </c>
      <c r="C16" s="26"/>
      <c r="D16" s="26"/>
      <c r="E16" s="36" t="s">
        <v>122</v>
      </c>
      <c r="F16" s="26"/>
      <c r="H16" s="28">
        <f aca="true" t="shared" si="0" ref="H16:H38">IF($E16="ja",K16,0)</f>
        <v>0</v>
      </c>
      <c r="I16" s="28">
        <f aca="true" t="shared" si="1" ref="I16:I38">IF($E16="ja",L16,0)</f>
        <v>0</v>
      </c>
      <c r="J16" s="28">
        <f aca="true" t="shared" si="2" ref="J16:J38">IF($E16="ja",M16,0)</f>
        <v>0</v>
      </c>
      <c r="K16" s="5">
        <v>2</v>
      </c>
      <c r="L16" s="5">
        <v>1</v>
      </c>
      <c r="M16" s="5">
        <v>2</v>
      </c>
    </row>
    <row r="17" spans="1:13" ht="12.75">
      <c r="A17" s="88"/>
      <c r="B17" s="50" t="s">
        <v>78</v>
      </c>
      <c r="C17" s="26"/>
      <c r="D17" s="26"/>
      <c r="E17" s="36" t="s">
        <v>122</v>
      </c>
      <c r="F17" s="26"/>
      <c r="H17" s="28">
        <f t="shared" si="0"/>
        <v>0</v>
      </c>
      <c r="I17" s="28">
        <f t="shared" si="1"/>
        <v>0</v>
      </c>
      <c r="J17" s="28">
        <f t="shared" si="2"/>
        <v>0</v>
      </c>
      <c r="K17" s="5">
        <v>3</v>
      </c>
      <c r="L17" s="5">
        <v>2</v>
      </c>
      <c r="M17" s="5">
        <v>3</v>
      </c>
    </row>
    <row r="18" spans="1:13" ht="12.75">
      <c r="A18" s="88"/>
      <c r="B18" s="50" t="s">
        <v>79</v>
      </c>
      <c r="C18" s="26"/>
      <c r="D18" s="26"/>
      <c r="E18" s="36" t="s">
        <v>122</v>
      </c>
      <c r="F18" s="26"/>
      <c r="H18" s="28">
        <f t="shared" si="0"/>
        <v>0</v>
      </c>
      <c r="I18" s="28">
        <f t="shared" si="1"/>
        <v>0</v>
      </c>
      <c r="J18" s="28">
        <f t="shared" si="2"/>
        <v>0</v>
      </c>
      <c r="K18" s="5">
        <v>3</v>
      </c>
      <c r="L18" s="5">
        <v>3</v>
      </c>
      <c r="M18" s="5">
        <v>3</v>
      </c>
    </row>
    <row r="19" spans="1:13" ht="12.75">
      <c r="A19" s="88"/>
      <c r="B19" s="50" t="s">
        <v>75</v>
      </c>
      <c r="C19" s="26"/>
      <c r="D19" s="26"/>
      <c r="E19" s="36" t="s">
        <v>122</v>
      </c>
      <c r="F19" s="26"/>
      <c r="H19" s="28">
        <f t="shared" si="0"/>
        <v>0</v>
      </c>
      <c r="I19" s="28">
        <f t="shared" si="1"/>
        <v>0</v>
      </c>
      <c r="J19" s="28">
        <f t="shared" si="2"/>
        <v>0</v>
      </c>
      <c r="K19" s="5">
        <v>2</v>
      </c>
      <c r="L19" s="5">
        <v>2</v>
      </c>
      <c r="M19" s="5">
        <v>2</v>
      </c>
    </row>
    <row r="20" spans="1:13" ht="23.25">
      <c r="A20" s="88"/>
      <c r="B20" s="50" t="s">
        <v>80</v>
      </c>
      <c r="C20" s="26"/>
      <c r="D20" s="26"/>
      <c r="E20" s="36" t="s">
        <v>122</v>
      </c>
      <c r="F20" s="26"/>
      <c r="H20" s="28">
        <f t="shared" si="0"/>
        <v>0</v>
      </c>
      <c r="I20" s="28">
        <f t="shared" si="1"/>
        <v>0</v>
      </c>
      <c r="J20" s="28">
        <f t="shared" si="2"/>
        <v>0</v>
      </c>
      <c r="K20" s="5">
        <v>3</v>
      </c>
      <c r="L20" s="5">
        <v>2</v>
      </c>
      <c r="M20" s="5">
        <v>2</v>
      </c>
    </row>
    <row r="21" spans="1:13" ht="23.25">
      <c r="A21" s="88"/>
      <c r="B21" s="50" t="s">
        <v>82</v>
      </c>
      <c r="C21" s="26"/>
      <c r="D21" s="26"/>
      <c r="E21" s="36" t="s">
        <v>122</v>
      </c>
      <c r="F21" s="26"/>
      <c r="H21" s="28">
        <f t="shared" si="0"/>
        <v>0</v>
      </c>
      <c r="I21" s="28">
        <f t="shared" si="1"/>
        <v>0</v>
      </c>
      <c r="J21" s="28">
        <f t="shared" si="2"/>
        <v>0</v>
      </c>
      <c r="K21" s="5">
        <v>3</v>
      </c>
      <c r="L21" s="5">
        <v>3</v>
      </c>
      <c r="M21" s="5">
        <v>2</v>
      </c>
    </row>
    <row r="22" spans="1:13" ht="23.25">
      <c r="A22" s="88"/>
      <c r="B22" s="50" t="s">
        <v>81</v>
      </c>
      <c r="C22" s="26"/>
      <c r="D22" s="26"/>
      <c r="E22" s="36" t="s">
        <v>122</v>
      </c>
      <c r="F22" s="26"/>
      <c r="H22" s="28">
        <f t="shared" si="0"/>
        <v>0</v>
      </c>
      <c r="I22" s="28">
        <f t="shared" si="1"/>
        <v>0</v>
      </c>
      <c r="J22" s="28">
        <f t="shared" si="2"/>
        <v>0</v>
      </c>
      <c r="K22" s="5">
        <v>3</v>
      </c>
      <c r="L22" s="5">
        <v>2</v>
      </c>
      <c r="M22" s="5">
        <v>2.5</v>
      </c>
    </row>
    <row r="23" spans="1:13" ht="23.25">
      <c r="A23" s="88"/>
      <c r="B23" s="50" t="s">
        <v>84</v>
      </c>
      <c r="C23" s="26"/>
      <c r="D23" s="26"/>
      <c r="E23" s="36" t="s">
        <v>122</v>
      </c>
      <c r="F23" s="26"/>
      <c r="H23" s="28">
        <f t="shared" si="0"/>
        <v>0</v>
      </c>
      <c r="I23" s="28">
        <f t="shared" si="1"/>
        <v>0</v>
      </c>
      <c r="J23" s="28">
        <f t="shared" si="2"/>
        <v>0</v>
      </c>
      <c r="K23" s="5">
        <v>3</v>
      </c>
      <c r="L23" s="5">
        <v>3</v>
      </c>
      <c r="M23" s="5">
        <v>2.5</v>
      </c>
    </row>
    <row r="24" spans="1:13" ht="23.25">
      <c r="A24" s="89"/>
      <c r="B24" s="50" t="s">
        <v>83</v>
      </c>
      <c r="C24" s="26"/>
      <c r="D24" s="26"/>
      <c r="E24" s="36" t="s">
        <v>122</v>
      </c>
      <c r="F24" s="26"/>
      <c r="H24" s="28">
        <f t="shared" si="0"/>
        <v>0</v>
      </c>
      <c r="I24" s="28">
        <f t="shared" si="1"/>
        <v>0</v>
      </c>
      <c r="J24" s="28">
        <f t="shared" si="2"/>
        <v>0</v>
      </c>
      <c r="K24" s="5">
        <v>3</v>
      </c>
      <c r="L24" s="5">
        <v>3</v>
      </c>
      <c r="M24" s="5">
        <v>3</v>
      </c>
    </row>
    <row r="25" spans="1:13" ht="12.75">
      <c r="A25" s="79" t="s">
        <v>140</v>
      </c>
      <c r="B25" s="50" t="s">
        <v>141</v>
      </c>
      <c r="C25" s="26"/>
      <c r="D25" s="26"/>
      <c r="E25" s="36" t="s">
        <v>122</v>
      </c>
      <c r="F25" s="26"/>
      <c r="H25" s="28">
        <f t="shared" si="0"/>
        <v>0</v>
      </c>
      <c r="I25" s="28">
        <f t="shared" si="1"/>
        <v>0</v>
      </c>
      <c r="J25" s="28">
        <f t="shared" si="2"/>
        <v>0</v>
      </c>
      <c r="K25" s="5">
        <v>3</v>
      </c>
      <c r="L25" s="5">
        <v>1.5</v>
      </c>
      <c r="M25" s="5">
        <v>0</v>
      </c>
    </row>
    <row r="26" spans="1:13" ht="12.75">
      <c r="A26" s="80"/>
      <c r="B26" s="50" t="s">
        <v>142</v>
      </c>
      <c r="C26" s="26"/>
      <c r="D26" s="26"/>
      <c r="E26" s="36" t="s">
        <v>122</v>
      </c>
      <c r="F26" s="26"/>
      <c r="H26" s="28">
        <f t="shared" si="0"/>
        <v>0</v>
      </c>
      <c r="I26" s="28">
        <f t="shared" si="1"/>
        <v>0</v>
      </c>
      <c r="J26" s="28">
        <f t="shared" si="2"/>
        <v>0</v>
      </c>
      <c r="K26" s="5">
        <v>3</v>
      </c>
      <c r="L26" s="5">
        <v>0.75</v>
      </c>
      <c r="M26" s="5">
        <v>0</v>
      </c>
    </row>
    <row r="27" spans="1:13" ht="12.75">
      <c r="A27" s="80"/>
      <c r="B27" s="50" t="s">
        <v>143</v>
      </c>
      <c r="C27" s="26"/>
      <c r="D27" s="26"/>
      <c r="E27" s="36" t="s">
        <v>122</v>
      </c>
      <c r="F27" s="26"/>
      <c r="H27" s="28">
        <f t="shared" si="0"/>
        <v>0</v>
      </c>
      <c r="I27" s="28">
        <f t="shared" si="1"/>
        <v>0</v>
      </c>
      <c r="J27" s="28">
        <f t="shared" si="2"/>
        <v>0</v>
      </c>
      <c r="K27" s="5">
        <v>2.25</v>
      </c>
      <c r="L27" s="5">
        <v>0.5</v>
      </c>
      <c r="M27" s="5">
        <v>0</v>
      </c>
    </row>
    <row r="28" spans="1:13" ht="12.75">
      <c r="A28" s="88"/>
      <c r="B28" s="50" t="s">
        <v>144</v>
      </c>
      <c r="C28" s="26"/>
      <c r="D28" s="26"/>
      <c r="E28" s="36" t="s">
        <v>122</v>
      </c>
      <c r="F28" s="26"/>
      <c r="H28" s="28">
        <f t="shared" si="0"/>
        <v>0</v>
      </c>
      <c r="I28" s="28">
        <f t="shared" si="1"/>
        <v>0</v>
      </c>
      <c r="J28" s="28">
        <f t="shared" si="2"/>
        <v>0</v>
      </c>
      <c r="K28" s="5">
        <v>3</v>
      </c>
      <c r="L28" s="5">
        <v>0.2</v>
      </c>
      <c r="M28" s="5">
        <v>0.2</v>
      </c>
    </row>
    <row r="29" spans="1:13" ht="12.75">
      <c r="A29" s="88"/>
      <c r="B29" s="50" t="s">
        <v>145</v>
      </c>
      <c r="C29" s="26"/>
      <c r="D29" s="26"/>
      <c r="E29" s="36" t="s">
        <v>122</v>
      </c>
      <c r="F29" s="26"/>
      <c r="H29" s="28">
        <f t="shared" si="0"/>
        <v>0</v>
      </c>
      <c r="I29" s="28">
        <f t="shared" si="1"/>
        <v>0</v>
      </c>
      <c r="J29" s="28">
        <f t="shared" si="2"/>
        <v>0</v>
      </c>
      <c r="K29" s="5">
        <v>0.5</v>
      </c>
      <c r="L29" s="5">
        <v>1</v>
      </c>
      <c r="M29" s="5">
        <v>1.5</v>
      </c>
    </row>
    <row r="30" spans="1:13" ht="12.75">
      <c r="A30" s="88"/>
      <c r="B30" s="50" t="s">
        <v>146</v>
      </c>
      <c r="C30" s="26"/>
      <c r="D30" s="26"/>
      <c r="E30" s="36" t="s">
        <v>122</v>
      </c>
      <c r="F30" s="26"/>
      <c r="H30" s="28">
        <f t="shared" si="0"/>
        <v>0</v>
      </c>
      <c r="I30" s="28">
        <f t="shared" si="1"/>
        <v>0</v>
      </c>
      <c r="J30" s="28">
        <f t="shared" si="2"/>
        <v>0</v>
      </c>
      <c r="K30" s="5">
        <v>0.5</v>
      </c>
      <c r="L30" s="5">
        <v>0.25</v>
      </c>
      <c r="M30" s="5">
        <v>0.5</v>
      </c>
    </row>
    <row r="31" spans="1:13" ht="12.75">
      <c r="A31" s="88"/>
      <c r="B31" s="50" t="s">
        <v>139</v>
      </c>
      <c r="C31" s="26"/>
      <c r="D31" s="26"/>
      <c r="E31" s="36" t="s">
        <v>122</v>
      </c>
      <c r="F31" s="26"/>
      <c r="H31" s="28">
        <f t="shared" si="0"/>
        <v>0</v>
      </c>
      <c r="I31" s="28">
        <f t="shared" si="1"/>
        <v>0</v>
      </c>
      <c r="J31" s="28">
        <f t="shared" si="2"/>
        <v>0</v>
      </c>
      <c r="K31" s="5">
        <v>3</v>
      </c>
      <c r="L31" s="5">
        <v>3</v>
      </c>
      <c r="M31" s="5">
        <v>2</v>
      </c>
    </row>
    <row r="32" spans="1:13" ht="12.75">
      <c r="A32" s="88"/>
      <c r="B32" s="50" t="s">
        <v>137</v>
      </c>
      <c r="C32" s="26"/>
      <c r="D32" s="26"/>
      <c r="E32" s="36" t="s">
        <v>122</v>
      </c>
      <c r="F32" s="26"/>
      <c r="H32" s="28">
        <f t="shared" si="0"/>
        <v>0</v>
      </c>
      <c r="I32" s="28">
        <f t="shared" si="1"/>
        <v>0</v>
      </c>
      <c r="J32" s="28">
        <f t="shared" si="2"/>
        <v>0</v>
      </c>
      <c r="K32" s="5">
        <v>3</v>
      </c>
      <c r="L32" s="5">
        <v>3</v>
      </c>
      <c r="M32" s="5">
        <v>2</v>
      </c>
    </row>
    <row r="33" spans="1:13" ht="12.75">
      <c r="A33" s="89"/>
      <c r="B33" s="50" t="s">
        <v>138</v>
      </c>
      <c r="C33" s="26"/>
      <c r="D33" s="26"/>
      <c r="E33" s="36" t="s">
        <v>122</v>
      </c>
      <c r="F33" s="26"/>
      <c r="H33" s="28">
        <f t="shared" si="0"/>
        <v>0</v>
      </c>
      <c r="I33" s="28">
        <f t="shared" si="1"/>
        <v>0</v>
      </c>
      <c r="J33" s="28">
        <f t="shared" si="2"/>
        <v>0</v>
      </c>
      <c r="K33" s="5">
        <v>4</v>
      </c>
      <c r="L33" s="5">
        <v>3.5</v>
      </c>
      <c r="M33" s="5">
        <v>4</v>
      </c>
    </row>
    <row r="34" spans="1:13" ht="12.75">
      <c r="A34" s="82" t="s">
        <v>167</v>
      </c>
      <c r="B34" s="50" t="s">
        <v>168</v>
      </c>
      <c r="C34" s="26"/>
      <c r="D34" s="26"/>
      <c r="E34" s="36" t="s">
        <v>122</v>
      </c>
      <c r="F34" s="26"/>
      <c r="H34" s="28">
        <f t="shared" si="0"/>
        <v>0</v>
      </c>
      <c r="I34" s="28">
        <f t="shared" si="1"/>
        <v>0</v>
      </c>
      <c r="J34" s="28">
        <f t="shared" si="2"/>
        <v>0</v>
      </c>
      <c r="K34" s="5">
        <v>3</v>
      </c>
      <c r="L34" s="5">
        <v>3</v>
      </c>
      <c r="M34" s="5">
        <v>2</v>
      </c>
    </row>
    <row r="35" spans="1:13" ht="12.75">
      <c r="A35" s="91"/>
      <c r="B35" s="50" t="s">
        <v>169</v>
      </c>
      <c r="C35" s="26"/>
      <c r="D35" s="26"/>
      <c r="E35" s="36" t="s">
        <v>122</v>
      </c>
      <c r="F35" s="26"/>
      <c r="H35" s="28">
        <f t="shared" si="0"/>
        <v>0</v>
      </c>
      <c r="I35" s="28">
        <f t="shared" si="1"/>
        <v>0</v>
      </c>
      <c r="J35" s="28">
        <f t="shared" si="2"/>
        <v>0</v>
      </c>
      <c r="K35" s="5">
        <v>2.5</v>
      </c>
      <c r="L35" s="5">
        <v>2</v>
      </c>
      <c r="M35" s="5">
        <v>1.5</v>
      </c>
    </row>
    <row r="36" spans="1:13" ht="12.75">
      <c r="A36" s="91"/>
      <c r="B36" s="50" t="s">
        <v>170</v>
      </c>
      <c r="C36" s="26"/>
      <c r="D36" s="26"/>
      <c r="E36" s="36" t="s">
        <v>122</v>
      </c>
      <c r="F36" s="26"/>
      <c r="H36" s="28">
        <f t="shared" si="0"/>
        <v>0</v>
      </c>
      <c r="I36" s="28">
        <f t="shared" si="1"/>
        <v>0</v>
      </c>
      <c r="J36" s="28">
        <f t="shared" si="2"/>
        <v>0</v>
      </c>
      <c r="K36" s="5">
        <v>2</v>
      </c>
      <c r="L36" s="5">
        <v>1</v>
      </c>
      <c r="M36" s="5">
        <v>1</v>
      </c>
    </row>
    <row r="37" spans="1:13" ht="12.75">
      <c r="A37" s="91"/>
      <c r="B37" s="93" t="s">
        <v>171</v>
      </c>
      <c r="C37" s="26"/>
      <c r="D37" s="26"/>
      <c r="E37" s="27" t="s">
        <v>122</v>
      </c>
      <c r="F37" s="26"/>
      <c r="H37" s="28">
        <f>IF($E37="ja",K37,0)</f>
        <v>0</v>
      </c>
      <c r="I37" s="28">
        <f>IF($E37="ja",L37,0)</f>
        <v>0</v>
      </c>
      <c r="J37" s="28">
        <f>IF($E37="ja",M37,0)</f>
        <v>0</v>
      </c>
      <c r="K37" s="4">
        <v>1.5</v>
      </c>
      <c r="L37" s="5">
        <v>0.5</v>
      </c>
      <c r="M37" s="5">
        <v>0.75</v>
      </c>
    </row>
    <row r="38" spans="1:13" ht="12.75">
      <c r="A38" s="92"/>
      <c r="B38" s="93" t="s">
        <v>172</v>
      </c>
      <c r="C38" s="26"/>
      <c r="D38" s="26"/>
      <c r="E38" s="27" t="s">
        <v>122</v>
      </c>
      <c r="F38" s="26"/>
      <c r="H38" s="28">
        <f t="shared" si="0"/>
        <v>0</v>
      </c>
      <c r="I38" s="28">
        <f t="shared" si="1"/>
        <v>0</v>
      </c>
      <c r="J38" s="28">
        <f t="shared" si="2"/>
        <v>0</v>
      </c>
      <c r="K38" s="4">
        <v>0</v>
      </c>
      <c r="L38" s="5">
        <v>0</v>
      </c>
      <c r="M38" s="5">
        <v>0</v>
      </c>
    </row>
    <row r="39" spans="2:10" ht="12.75">
      <c r="B39" s="2"/>
      <c r="E39" s="90"/>
      <c r="H39" s="28"/>
      <c r="I39" s="28"/>
      <c r="J39" s="28"/>
    </row>
    <row r="40" spans="1:12" ht="12.75">
      <c r="A40" s="57" t="s">
        <v>97</v>
      </c>
      <c r="B40" s="2"/>
      <c r="E40" s="90"/>
      <c r="H40" s="28"/>
      <c r="I40" s="28"/>
      <c r="J40" s="28"/>
      <c r="L40" s="4"/>
    </row>
    <row r="41" spans="1:13" ht="22.5">
      <c r="A41" s="86" t="s">
        <v>92</v>
      </c>
      <c r="B41" s="51" t="s">
        <v>87</v>
      </c>
      <c r="C41" s="26"/>
      <c r="D41" s="26"/>
      <c r="E41" s="27" t="s">
        <v>122</v>
      </c>
      <c r="F41" s="26"/>
      <c r="H41" s="28">
        <f>IF($E41="ja",K41,0)</f>
        <v>0</v>
      </c>
      <c r="I41" s="28">
        <f>IF($E41="ja",L41,0)</f>
        <v>0</v>
      </c>
      <c r="J41" s="28">
        <f>IF($E41="ja",M41,0)</f>
        <v>0</v>
      </c>
      <c r="K41" s="5">
        <v>0.5</v>
      </c>
      <c r="L41" s="5">
        <v>0.5</v>
      </c>
      <c r="M41" s="5">
        <v>0.5</v>
      </c>
    </row>
    <row r="42" spans="1:13" ht="22.5">
      <c r="A42" s="86"/>
      <c r="B42" s="51" t="s">
        <v>86</v>
      </c>
      <c r="C42" s="26"/>
      <c r="D42" s="26"/>
      <c r="E42" s="36" t="s">
        <v>122</v>
      </c>
      <c r="F42" s="26"/>
      <c r="H42" s="28">
        <f>IF($E42="ja",K42,0)</f>
        <v>0</v>
      </c>
      <c r="I42" s="28">
        <f>IF($E42="ja",L42,0)</f>
        <v>0</v>
      </c>
      <c r="J42" s="28">
        <f>IF($E42="ja",M42,0)</f>
        <v>0</v>
      </c>
      <c r="K42" s="5">
        <v>1.5</v>
      </c>
      <c r="L42" s="5">
        <v>1.5</v>
      </c>
      <c r="M42" s="5">
        <v>1</v>
      </c>
    </row>
    <row r="43" spans="1:13" ht="33.75">
      <c r="A43" s="86"/>
      <c r="B43" s="51" t="s">
        <v>88</v>
      </c>
      <c r="C43" s="26"/>
      <c r="D43" s="26"/>
      <c r="E43" s="36" t="s">
        <v>122</v>
      </c>
      <c r="F43" s="26"/>
      <c r="H43" s="28">
        <f>IF($E43="ja",K43,0)</f>
        <v>0</v>
      </c>
      <c r="I43" s="28">
        <f>IF($E43="ja",L43,0)</f>
        <v>0</v>
      </c>
      <c r="J43" s="28">
        <f>IF($E43="ja",M43,0)</f>
        <v>0</v>
      </c>
      <c r="K43" s="5">
        <v>0.5</v>
      </c>
      <c r="L43" s="5">
        <v>0.5</v>
      </c>
      <c r="M43" s="5">
        <v>0.5</v>
      </c>
    </row>
    <row r="44" spans="1:13" ht="22.5">
      <c r="A44" s="86" t="s">
        <v>91</v>
      </c>
      <c r="B44" s="51" t="s">
        <v>89</v>
      </c>
      <c r="C44" s="26"/>
      <c r="D44" s="26"/>
      <c r="E44" s="36" t="s">
        <v>122</v>
      </c>
      <c r="F44" s="26"/>
      <c r="H44" s="28">
        <f>IF($E44="ja",K44,0)</f>
        <v>0</v>
      </c>
      <c r="I44" s="28">
        <f>IF($E44="ja",L44,0)</f>
        <v>0</v>
      </c>
      <c r="J44" s="28">
        <f>IF($E44="ja",M44,0)</f>
        <v>0</v>
      </c>
      <c r="K44" s="5">
        <v>0.75</v>
      </c>
      <c r="L44" s="5">
        <v>0.75</v>
      </c>
      <c r="M44" s="5">
        <v>0.75</v>
      </c>
    </row>
    <row r="45" spans="1:13" ht="22.5">
      <c r="A45" s="86"/>
      <c r="B45" s="51" t="s">
        <v>90</v>
      </c>
      <c r="C45" s="26"/>
      <c r="D45" s="26"/>
      <c r="E45" s="27" t="s">
        <v>122</v>
      </c>
      <c r="F45" s="26"/>
      <c r="H45" s="28">
        <f>IF($E45="ja",K45,0)</f>
        <v>0</v>
      </c>
      <c r="I45" s="28">
        <f>IF($E45="ja",L45,0)</f>
        <v>0</v>
      </c>
      <c r="J45" s="28">
        <f>IF($E45="ja",M45,0)</f>
        <v>0</v>
      </c>
      <c r="K45" s="5">
        <v>0.5</v>
      </c>
      <c r="L45" s="5">
        <v>0.5</v>
      </c>
      <c r="M45" s="5">
        <v>0.5</v>
      </c>
    </row>
    <row r="46" spans="1:10" ht="12.75">
      <c r="A46" s="39"/>
      <c r="B46" s="52"/>
      <c r="E46" s="90"/>
      <c r="H46" s="28"/>
      <c r="I46" s="28"/>
      <c r="J46" s="28"/>
    </row>
    <row r="47" spans="1:10" ht="12.75">
      <c r="A47" s="39"/>
      <c r="B47" s="52"/>
      <c r="E47" s="90"/>
      <c r="H47" s="28"/>
      <c r="I47" s="28"/>
      <c r="J47" s="28"/>
    </row>
    <row r="48" spans="1:10" ht="12.75">
      <c r="A48" s="62" t="s">
        <v>98</v>
      </c>
      <c r="B48" s="52"/>
      <c r="E48" s="90"/>
      <c r="H48" s="28"/>
      <c r="I48" s="28"/>
      <c r="J48" s="28"/>
    </row>
    <row r="49" spans="1:13" ht="12.75">
      <c r="A49" s="39"/>
      <c r="B49" s="51" t="s">
        <v>150</v>
      </c>
      <c r="C49" s="26"/>
      <c r="D49" s="26"/>
      <c r="E49" s="27" t="s">
        <v>122</v>
      </c>
      <c r="F49" s="26"/>
      <c r="H49" s="28">
        <f aca="true" t="shared" si="3" ref="H49:H59">IF($E49="ja",K49,0)</f>
        <v>0</v>
      </c>
      <c r="I49" s="28">
        <f aca="true" t="shared" si="4" ref="I49:I59">IF($E49="ja",L49,0)</f>
        <v>0</v>
      </c>
      <c r="J49" s="28">
        <f aca="true" t="shared" si="5" ref="J49:J59">IF($E49="ja",M49,0)</f>
        <v>0</v>
      </c>
      <c r="K49" s="5">
        <v>-0.15</v>
      </c>
      <c r="L49" s="5">
        <v>-0.15</v>
      </c>
      <c r="M49" s="5">
        <v>-0.1</v>
      </c>
    </row>
    <row r="50" spans="1:13" ht="12.75">
      <c r="A50" s="39"/>
      <c r="B50" s="51" t="s">
        <v>100</v>
      </c>
      <c r="C50" s="26"/>
      <c r="D50" s="26"/>
      <c r="E50" s="36" t="s">
        <v>122</v>
      </c>
      <c r="F50" s="26"/>
      <c r="H50" s="28">
        <f t="shared" si="3"/>
        <v>0</v>
      </c>
      <c r="I50" s="28">
        <f t="shared" si="4"/>
        <v>0</v>
      </c>
      <c r="J50" s="28">
        <f t="shared" si="5"/>
        <v>0</v>
      </c>
      <c r="K50" s="5">
        <v>-0.15</v>
      </c>
      <c r="L50" s="5">
        <v>-0.15</v>
      </c>
      <c r="M50" s="5">
        <v>-0.1</v>
      </c>
    </row>
    <row r="51" spans="1:13" ht="12.75">
      <c r="A51" s="39"/>
      <c r="B51" s="51" t="s">
        <v>102</v>
      </c>
      <c r="C51" s="26"/>
      <c r="D51" s="26"/>
      <c r="E51" s="36" t="s">
        <v>122</v>
      </c>
      <c r="F51" s="26"/>
      <c r="H51" s="28">
        <f t="shared" si="3"/>
        <v>0</v>
      </c>
      <c r="I51" s="28">
        <f t="shared" si="4"/>
        <v>0</v>
      </c>
      <c r="J51" s="28">
        <f t="shared" si="5"/>
        <v>0</v>
      </c>
      <c r="K51" s="5">
        <v>-0.3</v>
      </c>
      <c r="L51" s="5">
        <v>-0.3</v>
      </c>
      <c r="M51" s="5">
        <v>-0.2</v>
      </c>
    </row>
    <row r="52" spans="1:13" ht="12.75">
      <c r="A52" s="39"/>
      <c r="B52" s="51" t="s">
        <v>101</v>
      </c>
      <c r="C52" s="26"/>
      <c r="D52" s="26"/>
      <c r="E52" s="36" t="s">
        <v>122</v>
      </c>
      <c r="F52" s="26"/>
      <c r="H52" s="28">
        <f t="shared" si="3"/>
        <v>0</v>
      </c>
      <c r="I52" s="28">
        <f t="shared" si="4"/>
        <v>0</v>
      </c>
      <c r="J52" s="28">
        <f t="shared" si="5"/>
        <v>0</v>
      </c>
      <c r="K52" s="5">
        <v>-0.15</v>
      </c>
      <c r="L52" s="5">
        <v>-0.15</v>
      </c>
      <c r="M52" s="5">
        <v>-0.1</v>
      </c>
    </row>
    <row r="53" spans="1:13" ht="33.75">
      <c r="A53" s="39"/>
      <c r="B53" s="51" t="s">
        <v>152</v>
      </c>
      <c r="C53" s="26"/>
      <c r="D53" s="26"/>
      <c r="E53" s="36" t="s">
        <v>122</v>
      </c>
      <c r="F53" s="26"/>
      <c r="H53" s="28">
        <f t="shared" si="3"/>
        <v>0</v>
      </c>
      <c r="I53" s="28">
        <f t="shared" si="4"/>
        <v>0</v>
      </c>
      <c r="J53" s="28">
        <f t="shared" si="5"/>
        <v>0</v>
      </c>
      <c r="K53" s="5">
        <v>-0.15</v>
      </c>
      <c r="L53" s="5">
        <v>-0.15</v>
      </c>
      <c r="M53" s="5">
        <v>-0.1</v>
      </c>
    </row>
    <row r="54" spans="1:13" ht="22.5">
      <c r="A54" s="39"/>
      <c r="B54" s="51" t="s">
        <v>103</v>
      </c>
      <c r="C54" s="26"/>
      <c r="D54" s="26"/>
      <c r="E54" s="36" t="s">
        <v>122</v>
      </c>
      <c r="F54" s="26"/>
      <c r="H54" s="28">
        <f t="shared" si="3"/>
        <v>0</v>
      </c>
      <c r="I54" s="28">
        <f t="shared" si="4"/>
        <v>0</v>
      </c>
      <c r="J54" s="28">
        <f t="shared" si="5"/>
        <v>0</v>
      </c>
      <c r="K54" s="5">
        <v>-0.15</v>
      </c>
      <c r="L54" s="5">
        <v>-0.15</v>
      </c>
      <c r="M54" s="5">
        <v>-0.1</v>
      </c>
    </row>
    <row r="55" spans="1:13" ht="12.75">
      <c r="A55" s="39"/>
      <c r="B55" s="51" t="s">
        <v>104</v>
      </c>
      <c r="C55" s="26"/>
      <c r="D55" s="26"/>
      <c r="E55" s="36" t="s">
        <v>122</v>
      </c>
      <c r="F55" s="26"/>
      <c r="H55" s="28">
        <f t="shared" si="3"/>
        <v>0</v>
      </c>
      <c r="I55" s="28">
        <f t="shared" si="4"/>
        <v>0</v>
      </c>
      <c r="J55" s="28">
        <f t="shared" si="5"/>
        <v>0</v>
      </c>
      <c r="K55" s="5">
        <v>-0.15</v>
      </c>
      <c r="L55" s="5">
        <v>-0.15</v>
      </c>
      <c r="M55" s="5">
        <v>-0.1</v>
      </c>
    </row>
    <row r="56" spans="1:13" ht="22.5">
      <c r="A56" s="39"/>
      <c r="B56" s="51" t="s">
        <v>162</v>
      </c>
      <c r="C56" s="26"/>
      <c r="D56" s="26"/>
      <c r="E56" s="36" t="s">
        <v>122</v>
      </c>
      <c r="F56" s="26"/>
      <c r="H56" s="28">
        <f t="shared" si="3"/>
        <v>0</v>
      </c>
      <c r="I56" s="28">
        <f t="shared" si="4"/>
        <v>0</v>
      </c>
      <c r="J56" s="28">
        <f t="shared" si="5"/>
        <v>0</v>
      </c>
      <c r="K56" s="5">
        <v>-0.3</v>
      </c>
      <c r="L56" s="5">
        <v>-0.3</v>
      </c>
      <c r="M56" s="5">
        <v>-0.2</v>
      </c>
    </row>
    <row r="57" spans="1:13" ht="12.75">
      <c r="A57" s="39"/>
      <c r="B57" s="51" t="s">
        <v>153</v>
      </c>
      <c r="C57" s="26"/>
      <c r="D57" s="26"/>
      <c r="E57" s="36" t="s">
        <v>122</v>
      </c>
      <c r="F57" s="26"/>
      <c r="H57" s="28">
        <f t="shared" si="3"/>
        <v>0</v>
      </c>
      <c r="I57" s="28">
        <f t="shared" si="4"/>
        <v>0</v>
      </c>
      <c r="J57" s="28">
        <f t="shared" si="5"/>
        <v>0</v>
      </c>
      <c r="K57" s="5">
        <v>-0.15</v>
      </c>
      <c r="L57" s="5">
        <v>-0.15</v>
      </c>
      <c r="M57" s="5">
        <v>-0.1</v>
      </c>
    </row>
    <row r="58" spans="1:13" ht="22.5">
      <c r="A58" s="39"/>
      <c r="B58" s="51" t="s">
        <v>107</v>
      </c>
      <c r="C58" s="26"/>
      <c r="D58" s="26"/>
      <c r="E58" s="36" t="s">
        <v>122</v>
      </c>
      <c r="F58" s="26"/>
      <c r="H58" s="28">
        <f t="shared" si="3"/>
        <v>0</v>
      </c>
      <c r="I58" s="28">
        <f t="shared" si="4"/>
        <v>0</v>
      </c>
      <c r="J58" s="28">
        <f t="shared" si="5"/>
        <v>0</v>
      </c>
      <c r="K58" s="5">
        <v>-0.15</v>
      </c>
      <c r="L58" s="5">
        <v>-0.15</v>
      </c>
      <c r="M58" s="5">
        <v>-0.1</v>
      </c>
    </row>
    <row r="59" spans="2:13" ht="22.5">
      <c r="B59" s="51" t="s">
        <v>161</v>
      </c>
      <c r="C59" s="26"/>
      <c r="D59" s="26"/>
      <c r="E59" s="27" t="s">
        <v>122</v>
      </c>
      <c r="F59" s="26"/>
      <c r="H59" s="28">
        <f t="shared" si="3"/>
        <v>0</v>
      </c>
      <c r="I59" s="28">
        <f t="shared" si="4"/>
        <v>0</v>
      </c>
      <c r="J59" s="28">
        <f t="shared" si="5"/>
        <v>0</v>
      </c>
      <c r="K59" s="5">
        <v>-0.6</v>
      </c>
      <c r="L59" s="5">
        <v>-0.6</v>
      </c>
      <c r="M59" s="5">
        <v>-0.4</v>
      </c>
    </row>
    <row r="60" spans="2:10" ht="12.75" hidden="1">
      <c r="B60" s="53" t="s">
        <v>151</v>
      </c>
      <c r="H60" s="54">
        <f>IF(SUM(H49:H59)&lt;-3,-3,SUM(H49:H59))</f>
        <v>0</v>
      </c>
      <c r="I60" s="54">
        <f>IF(SUM(I49:I59)&lt;-3,-3,SUM(I49:I59))</f>
        <v>0</v>
      </c>
      <c r="J60" s="54">
        <f>IF(SUM(J49:J59)&lt;-2,-2,SUM(J49:J59))</f>
        <v>0</v>
      </c>
    </row>
    <row r="61" spans="8:10" ht="12.75">
      <c r="H61" s="28"/>
      <c r="I61" s="28"/>
      <c r="J61" s="28"/>
    </row>
    <row r="62" spans="8:10" ht="12.75">
      <c r="H62" s="28"/>
      <c r="I62" s="28"/>
      <c r="J62" s="28"/>
    </row>
    <row r="63" spans="8:10" ht="12.75">
      <c r="H63" s="28"/>
      <c r="I63" s="28"/>
      <c r="J63" s="28"/>
    </row>
    <row r="64" spans="8:10" ht="12.75">
      <c r="H64" s="28"/>
      <c r="I64" s="28"/>
      <c r="J64" s="28"/>
    </row>
    <row r="65" spans="2:10" ht="12.75" hidden="1">
      <c r="B65" s="5" t="s">
        <v>15</v>
      </c>
      <c r="H65" s="28">
        <f>SUM(H15:H45)-H60</f>
        <v>0</v>
      </c>
      <c r="I65" s="28">
        <f>SUM(I15:I45)-I60</f>
        <v>0</v>
      </c>
      <c r="J65" s="28">
        <f>SUM(J15:J45)-J60</f>
        <v>0</v>
      </c>
    </row>
    <row r="66" spans="2:10" ht="12.75" hidden="1">
      <c r="B66" s="8" t="s">
        <v>17</v>
      </c>
      <c r="H66" s="28"/>
      <c r="I66" s="28"/>
      <c r="J66" s="28"/>
    </row>
    <row r="67" spans="8:10" ht="12.75">
      <c r="H67" s="28"/>
      <c r="I67" s="28"/>
      <c r="J67" s="28"/>
    </row>
  </sheetData>
  <sheetProtection selectLockedCells="1"/>
  <mergeCells count="5">
    <mergeCell ref="A41:A43"/>
    <mergeCell ref="A44:A45"/>
    <mergeCell ref="A15:A24"/>
    <mergeCell ref="A25:A33"/>
    <mergeCell ref="A34:A38"/>
  </mergeCells>
  <printOptions/>
  <pageMargins left="0.75" right="0.75" top="0.67" bottom="0.63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D30" sqref="AD30"/>
    </sheetView>
  </sheetViews>
  <sheetFormatPr defaultColWidth="11.421875" defaultRowHeight="12.75"/>
  <sheetData/>
  <sheetProtection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</dc:creator>
  <cp:keywords/>
  <dc:description/>
  <cp:lastModifiedBy>Morten</cp:lastModifiedBy>
  <cp:lastPrinted>2009-09-07T10:39:07Z</cp:lastPrinted>
  <dcterms:created xsi:type="dcterms:W3CDTF">2009-07-08T10:06:05Z</dcterms:created>
  <dcterms:modified xsi:type="dcterms:W3CDTF">2016-05-30T15:29:01Z</dcterms:modified>
  <cp:category/>
  <cp:version/>
  <cp:contentType/>
  <cp:contentStatus/>
</cp:coreProperties>
</file>